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AK22\Desktop\thực phẩm thầy quân\"/>
    </mc:Choice>
  </mc:AlternateContent>
  <xr:revisionPtr revIDLastSave="0" documentId="13_ncr:1_{6F57B2AB-8DA0-4F99-81A4-2946AB805A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 thuc pham T 04 2025 " sheetId="16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6" l="1"/>
  <c r="C50" i="16"/>
  <c r="H44" i="16"/>
  <c r="H22" i="16"/>
  <c r="H50" i="16"/>
  <c r="H42" i="16"/>
  <c r="H33" i="16"/>
  <c r="H32" i="16"/>
  <c r="H31" i="16"/>
  <c r="H30" i="16"/>
  <c r="H29" i="16"/>
  <c r="H28" i="16"/>
  <c r="H27" i="16"/>
  <c r="C27" i="16"/>
  <c r="H26" i="16"/>
  <c r="C26" i="16"/>
  <c r="H25" i="16"/>
  <c r="C25" i="16"/>
  <c r="H24" i="16"/>
  <c r="C24" i="16"/>
  <c r="H43" i="16"/>
  <c r="H41" i="16"/>
  <c r="H40" i="16"/>
  <c r="H39" i="16"/>
  <c r="C39" i="16"/>
  <c r="H38" i="16"/>
  <c r="C38" i="16"/>
  <c r="H37" i="16"/>
  <c r="C37" i="16"/>
  <c r="H36" i="16"/>
  <c r="C36" i="16"/>
  <c r="H35" i="16"/>
  <c r="C35" i="16"/>
  <c r="H20" i="16"/>
  <c r="H21" i="16"/>
  <c r="H19" i="16"/>
  <c r="H18" i="16"/>
  <c r="H17" i="16"/>
  <c r="H16" i="16"/>
  <c r="C16" i="16"/>
  <c r="H15" i="16"/>
  <c r="C15" i="16"/>
  <c r="H14" i="16"/>
  <c r="C14" i="16"/>
  <c r="H13" i="16"/>
  <c r="C13" i="16"/>
  <c r="H11" i="16"/>
  <c r="H54" i="16"/>
  <c r="H53" i="16"/>
  <c r="H52" i="16"/>
  <c r="H51" i="16"/>
  <c r="C51" i="16"/>
  <c r="H49" i="16"/>
  <c r="C49" i="16"/>
  <c r="H48" i="16"/>
  <c r="C48" i="16"/>
  <c r="H47" i="16"/>
  <c r="C47" i="16"/>
  <c r="H46" i="16"/>
  <c r="C46" i="16"/>
  <c r="H10" i="16"/>
  <c r="H9" i="16"/>
  <c r="H8" i="16"/>
  <c r="H7" i="16"/>
  <c r="C7" i="16"/>
  <c r="H6" i="16"/>
  <c r="C6" i="16"/>
  <c r="H5" i="16"/>
  <c r="C5" i="16"/>
  <c r="H4" i="16"/>
  <c r="C4" i="16"/>
  <c r="H106" i="16"/>
  <c r="H96" i="16"/>
  <c r="H90" i="16"/>
  <c r="H91" i="16"/>
  <c r="H92" i="16"/>
  <c r="H93" i="16"/>
  <c r="H94" i="16"/>
  <c r="H95" i="16"/>
  <c r="H89" i="16"/>
  <c r="H88" i="16"/>
  <c r="H105" i="16"/>
  <c r="H104" i="16"/>
  <c r="H103" i="16"/>
  <c r="H102" i="16"/>
  <c r="C102" i="16"/>
  <c r="H101" i="16"/>
  <c r="C101" i="16"/>
  <c r="H100" i="16"/>
  <c r="C100" i="16"/>
  <c r="H99" i="16"/>
  <c r="C99" i="16"/>
  <c r="H98" i="16"/>
  <c r="C98" i="16"/>
  <c r="C91" i="16"/>
  <c r="C90" i="16"/>
  <c r="C89" i="16"/>
  <c r="C88" i="16"/>
  <c r="H86" i="16"/>
  <c r="H85" i="16"/>
  <c r="H84" i="16"/>
  <c r="H83" i="16"/>
  <c r="H82" i="16"/>
  <c r="H81" i="16"/>
  <c r="H80" i="16"/>
  <c r="C80" i="16"/>
  <c r="H79" i="16"/>
  <c r="C79" i="16"/>
  <c r="H78" i="16"/>
  <c r="C78" i="16"/>
  <c r="H77" i="16"/>
  <c r="C77" i="16"/>
  <c r="H75" i="16"/>
  <c r="H74" i="16"/>
  <c r="H73" i="16"/>
  <c r="H72" i="16"/>
  <c r="H71" i="16"/>
  <c r="C71" i="16"/>
  <c r="H70" i="16"/>
  <c r="C70" i="16"/>
  <c r="H69" i="16"/>
  <c r="C69" i="16"/>
  <c r="H68" i="16"/>
  <c r="C68" i="16"/>
  <c r="H158" i="16"/>
  <c r="H150" i="16"/>
  <c r="H152" i="16"/>
  <c r="C152" i="16"/>
  <c r="H148" i="16"/>
  <c r="C143" i="16"/>
  <c r="C144" i="16"/>
  <c r="H127" i="16"/>
  <c r="H144" i="16"/>
  <c r="H23" i="16" l="1"/>
  <c r="H45" i="16"/>
  <c r="H34" i="16"/>
  <c r="H12" i="16"/>
  <c r="H76" i="16"/>
  <c r="H56" i="16"/>
  <c r="H97" i="16"/>
  <c r="H107" i="16"/>
  <c r="H87" i="16"/>
  <c r="H138" i="16"/>
  <c r="H135" i="16"/>
  <c r="H129" i="16"/>
  <c r="H125" i="16" l="1"/>
  <c r="H157" i="16" l="1"/>
  <c r="H156" i="16"/>
  <c r="H155" i="16"/>
  <c r="H154" i="16"/>
  <c r="H153" i="16"/>
  <c r="C153" i="16"/>
  <c r="H151" i="16"/>
  <c r="C151" i="16"/>
  <c r="C150" i="16"/>
  <c r="H145" i="16"/>
  <c r="H147" i="16"/>
  <c r="H146" i="16"/>
  <c r="H143" i="16"/>
  <c r="H142" i="16"/>
  <c r="C142" i="16"/>
  <c r="H141" i="16"/>
  <c r="C141" i="16"/>
  <c r="H140" i="16"/>
  <c r="C140" i="16"/>
  <c r="H137" i="16"/>
  <c r="H136" i="16"/>
  <c r="H134" i="16"/>
  <c r="H133" i="16"/>
  <c r="H132" i="16"/>
  <c r="C132" i="16"/>
  <c r="H131" i="16"/>
  <c r="C131" i="16"/>
  <c r="H130" i="16"/>
  <c r="C130" i="16"/>
  <c r="C129" i="16"/>
  <c r="H126" i="16"/>
  <c r="H124" i="16"/>
  <c r="H123" i="16"/>
  <c r="C123" i="16"/>
  <c r="H122" i="16"/>
  <c r="C122" i="16"/>
  <c r="H121" i="16"/>
  <c r="C121" i="16"/>
  <c r="H120" i="16"/>
  <c r="C120" i="16"/>
  <c r="H139" i="16" l="1"/>
  <c r="H159" i="16"/>
  <c r="H128" i="16"/>
  <c r="H149" i="16"/>
</calcChain>
</file>

<file path=xl/sharedStrings.xml><?xml version="1.0" encoding="utf-8"?>
<sst xmlns="http://schemas.openxmlformats.org/spreadsheetml/2006/main" count="326" uniqueCount="90">
  <si>
    <t>TRƯỜNG TIỂU HỌC QUANG MINH</t>
  </si>
  <si>
    <t>Kg</t>
  </si>
  <si>
    <t>kg</t>
  </si>
  <si>
    <t xml:space="preserve">Thịt xay </t>
  </si>
  <si>
    <t xml:space="preserve">Đậu rán </t>
  </si>
  <si>
    <t xml:space="preserve">Gạo BC chuẩn </t>
  </si>
  <si>
    <t>Hành khô</t>
  </si>
  <si>
    <t>Gạo BC</t>
  </si>
  <si>
    <t>8</t>
  </si>
  <si>
    <t>Gia vị ( dàu ăn, nước mắm, mỳ chính…)</t>
  </si>
  <si>
    <t>1</t>
  </si>
  <si>
    <t xml:space="preserve">T/M NHÀ TRƯỜNG </t>
  </si>
  <si>
    <t xml:space="preserve">NGƯỜI THEO DÕI </t>
  </si>
  <si>
    <t>BẾP TRƯỞNG</t>
  </si>
  <si>
    <t xml:space="preserve">Nấm hương </t>
  </si>
  <si>
    <t>0,7</t>
  </si>
  <si>
    <t>Trứng vịt</t>
  </si>
  <si>
    <t>Hành lá</t>
  </si>
  <si>
    <t xml:space="preserve">Mọc </t>
  </si>
  <si>
    <t xml:space="preserve">Đậu trắng </t>
  </si>
  <si>
    <t xml:space="preserve">Cà chua </t>
  </si>
  <si>
    <t>Tép</t>
  </si>
  <si>
    <t>0,1</t>
  </si>
  <si>
    <t>3</t>
  </si>
  <si>
    <t>Hành  lá</t>
  </si>
  <si>
    <t>hành khô</t>
  </si>
  <si>
    <t>5</t>
  </si>
  <si>
    <t>6,2</t>
  </si>
  <si>
    <t xml:space="preserve">Xương ống </t>
  </si>
  <si>
    <t>Rau thơm</t>
  </si>
  <si>
    <t>Thịt lợn sấn (mông, vai, thăn)</t>
  </si>
  <si>
    <t>5,8</t>
  </si>
  <si>
    <t>16</t>
  </si>
  <si>
    <t>27,8</t>
  </si>
  <si>
    <t>12</t>
  </si>
  <si>
    <t>27,7</t>
  </si>
  <si>
    <t xml:space="preserve">Thịt gà CN bỏ đầu chân cổ cánh </t>
  </si>
  <si>
    <t>7,4</t>
  </si>
  <si>
    <t>7,3</t>
  </si>
  <si>
    <t>Thịt xay</t>
  </si>
  <si>
    <t>27,5</t>
  </si>
  <si>
    <t>Cá rô phi lê</t>
  </si>
  <si>
    <t>Rầu hào Magi350ml</t>
  </si>
  <si>
    <t>Chai</t>
  </si>
  <si>
    <t>2</t>
  </si>
  <si>
    <t>Bột chiên ròn</t>
  </si>
  <si>
    <t xml:space="preserve">Bí đao xanh </t>
  </si>
  <si>
    <t>5,1</t>
  </si>
  <si>
    <t>5,3</t>
  </si>
  <si>
    <t>17,4</t>
  </si>
  <si>
    <t xml:space="preserve">Trứng cút </t>
  </si>
  <si>
    <t>Rau mùng tơi</t>
  </si>
  <si>
    <t xml:space="preserve">Mướp hương </t>
  </si>
  <si>
    <t xml:space="preserve">  T4
01/04</t>
  </si>
  <si>
    <t xml:space="preserve">  T4
02/04</t>
  </si>
  <si>
    <t xml:space="preserve">  T5
03/04</t>
  </si>
  <si>
    <t>T6    04/04</t>
  </si>
  <si>
    <t>BẢNG ĐỊNH LƯỢNG THỰC PHẨM SUẤT ĂN BÁN TRÚ THÁNG 04/2025</t>
  </si>
  <si>
    <t>Từ ngày 01/04 đến ngày 04/04/2025</t>
  </si>
  <si>
    <t xml:space="preserve">Rau ngót </t>
  </si>
  <si>
    <t>120</t>
  </si>
  <si>
    <t>cái</t>
  </si>
  <si>
    <t>8,5</t>
  </si>
  <si>
    <t>4,1</t>
  </si>
  <si>
    <t>Cà chua</t>
  </si>
  <si>
    <t xml:space="preserve">Cải ngọt </t>
  </si>
  <si>
    <t>4</t>
  </si>
  <si>
    <t>Từ ngày 08/04 đến ngày 12/04/2025</t>
  </si>
  <si>
    <t xml:space="preserve">  T4
09/04</t>
  </si>
  <si>
    <t>Rầu hào Magi880ml</t>
  </si>
  <si>
    <t xml:space="preserve">  T3
08/04</t>
  </si>
  <si>
    <t xml:space="preserve">Bầu </t>
  </si>
  <si>
    <t>125</t>
  </si>
  <si>
    <t>17</t>
  </si>
  <si>
    <t xml:space="preserve">  T5
10/04</t>
  </si>
  <si>
    <t>T6    11/04</t>
  </si>
  <si>
    <t>26,1</t>
  </si>
  <si>
    <t>9,9</t>
  </si>
  <si>
    <t>8,9</t>
  </si>
  <si>
    <t xml:space="preserve">  T2
14/04</t>
  </si>
  <si>
    <t xml:space="preserve">  T3
15/04</t>
  </si>
  <si>
    <t xml:space="preserve">  T4
16/04</t>
  </si>
  <si>
    <t>T5    17/04</t>
  </si>
  <si>
    <t>T6    18/04</t>
  </si>
  <si>
    <t>Gừng</t>
  </si>
  <si>
    <t>127</t>
  </si>
  <si>
    <t>Bí đỏ</t>
  </si>
  <si>
    <t>Mùi tàu</t>
  </si>
  <si>
    <t>10,9</t>
  </si>
  <si>
    <t>Từ ngày 14/04 đến ngày 18/04/2025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</si>
</sst>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9" formatCode="_(* #,##0.0_);_(* \(#,##0.0\);_(* &quot;-&quot;??_);_(@_)"/>
    <numFmt numFmtId="170" formatCode="&quot;$&quot;#,##0_);\(&quot;$&quot;#,##0\)"/>
    <numFmt numFmtId="171" formatCode="#,##0.0"/>
  </numFmts>
  <fonts count="25">
    <font>
      <sz val="11"/>
      <color theme="1"/>
      <name val="Arial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theme="1"/>
      <name val="Arial"/>
      <family val="2"/>
      <scheme val="minor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VNbook-Antiqua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1"/>
      <charset val="163"/>
    </font>
    <font>
      <b/>
      <sz val="12"/>
      <color theme="1"/>
      <name val="Arial"/>
      <family val="2"/>
      <charset val="163"/>
      <scheme val="minor"/>
    </font>
    <font>
      <sz val="14"/>
      <color theme="1"/>
      <name val="Arial"/>
      <family val="2"/>
      <scheme val="minor"/>
    </font>
    <font>
      <sz val="12"/>
      <color rgb="FFFF0000"/>
      <name val="Times New Roman"/>
      <family val="1"/>
    </font>
    <font>
      <sz val="12"/>
      <color theme="1"/>
      <name val="Arial"/>
      <family val="2"/>
      <scheme val="minor"/>
    </font>
    <font>
      <sz val="12"/>
      <color rgb="FFFF0000"/>
      <name val="Arial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2"/>
      <color rgb="FFFF0000"/>
      <name val="Arial"/>
      <family val="2"/>
      <charset val="163"/>
      <scheme val="minor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4" fillId="0" borderId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165" fontId="1" fillId="0" borderId="1" xfId="1" applyNumberFormat="1" applyFont="1" applyBorder="1"/>
    <xf numFmtId="0" fontId="5" fillId="0" borderId="0" xfId="0" applyFont="1"/>
    <xf numFmtId="0" fontId="1" fillId="0" borderId="6" xfId="0" applyFont="1" applyBorder="1"/>
    <xf numFmtId="3" fontId="1" fillId="0" borderId="6" xfId="0" applyNumberFormat="1" applyFont="1" applyBorder="1"/>
    <xf numFmtId="0" fontId="1" fillId="0" borderId="7" xfId="0" applyFont="1" applyBorder="1"/>
    <xf numFmtId="49" fontId="1" fillId="0" borderId="7" xfId="1" applyNumberFormat="1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6" xfId="0" applyFont="1" applyBorder="1"/>
    <xf numFmtId="0" fontId="1" fillId="0" borderId="6" xfId="0" applyFont="1" applyBorder="1" applyAlignment="1">
      <alignment horizontal="center"/>
    </xf>
    <xf numFmtId="0" fontId="3" fillId="0" borderId="2" xfId="0" applyFont="1" applyBorder="1"/>
    <xf numFmtId="49" fontId="1" fillId="0" borderId="1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15" fillId="0" borderId="7" xfId="0" applyFont="1" applyBorder="1"/>
    <xf numFmtId="49" fontId="15" fillId="0" borderId="7" xfId="1" applyNumberFormat="1" applyFont="1" applyBorder="1"/>
    <xf numFmtId="0" fontId="0" fillId="0" borderId="11" xfId="0" applyBorder="1"/>
    <xf numFmtId="0" fontId="2" fillId="2" borderId="0" xfId="0" applyFont="1" applyFill="1" applyAlignment="1">
      <alignment horizontal="center"/>
    </xf>
    <xf numFmtId="0" fontId="17" fillId="0" borderId="0" xfId="0" applyFont="1"/>
    <xf numFmtId="0" fontId="18" fillId="0" borderId="2" xfId="0" applyFont="1" applyBorder="1"/>
    <xf numFmtId="49" fontId="8" fillId="0" borderId="5" xfId="0" applyNumberFormat="1" applyFont="1" applyBorder="1"/>
    <xf numFmtId="0" fontId="8" fillId="0" borderId="5" xfId="0" applyFont="1" applyBorder="1"/>
    <xf numFmtId="3" fontId="18" fillId="0" borderId="2" xfId="0" applyNumberFormat="1" applyFont="1" applyBorder="1"/>
    <xf numFmtId="165" fontId="8" fillId="0" borderId="5" xfId="1" applyNumberFormat="1" applyFont="1" applyBorder="1"/>
    <xf numFmtId="0" fontId="19" fillId="0" borderId="0" xfId="0" applyFont="1"/>
    <xf numFmtId="3" fontId="8" fillId="0" borderId="6" xfId="0" applyNumberFormat="1" applyFont="1" applyBorder="1"/>
    <xf numFmtId="165" fontId="8" fillId="0" borderId="6" xfId="1" applyNumberFormat="1" applyFont="1" applyBorder="1"/>
    <xf numFmtId="0" fontId="8" fillId="0" borderId="3" xfId="0" applyFont="1" applyBorder="1" applyAlignment="1">
      <alignment vertical="center"/>
    </xf>
    <xf numFmtId="0" fontId="8" fillId="0" borderId="7" xfId="0" applyFont="1" applyBorder="1"/>
    <xf numFmtId="49" fontId="8" fillId="0" borderId="7" xfId="1" applyNumberFormat="1" applyFont="1" applyBorder="1"/>
    <xf numFmtId="165" fontId="8" fillId="0" borderId="7" xfId="1" applyNumberFormat="1" applyFont="1" applyBorder="1"/>
    <xf numFmtId="0" fontId="20" fillId="0" borderId="0" xfId="0" applyFont="1"/>
    <xf numFmtId="49" fontId="8" fillId="0" borderId="2" xfId="0" applyNumberFormat="1" applyFont="1" applyBorder="1" applyAlignment="1">
      <alignment horizontal="center"/>
    </xf>
    <xf numFmtId="3" fontId="21" fillId="0" borderId="5" xfId="0" applyNumberFormat="1" applyFont="1" applyBorder="1"/>
    <xf numFmtId="49" fontId="8" fillId="0" borderId="6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6" fillId="0" borderId="0" xfId="0" applyFont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/>
    <xf numFmtId="0" fontId="22" fillId="0" borderId="10" xfId="0" applyFont="1" applyBorder="1"/>
    <xf numFmtId="49" fontId="22" fillId="0" borderId="10" xfId="1" applyNumberFormat="1" applyFont="1" applyBorder="1"/>
    <xf numFmtId="165" fontId="22" fillId="0" borderId="1" xfId="1" applyNumberFormat="1" applyFont="1" applyBorder="1"/>
    <xf numFmtId="0" fontId="23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/>
    <xf numFmtId="165" fontId="8" fillId="0" borderId="3" xfId="1" applyNumberFormat="1" applyFont="1" applyBorder="1"/>
    <xf numFmtId="0" fontId="8" fillId="0" borderId="6" xfId="0" applyFont="1" applyBorder="1" applyAlignment="1">
      <alignment horizontal="center"/>
    </xf>
    <xf numFmtId="0" fontId="8" fillId="0" borderId="14" xfId="0" applyFont="1" applyBorder="1"/>
    <xf numFmtId="49" fontId="8" fillId="0" borderId="3" xfId="0" applyNumberFormat="1" applyFont="1" applyBorder="1" applyAlignment="1">
      <alignment horizontal="center"/>
    </xf>
    <xf numFmtId="0" fontId="18" fillId="0" borderId="4" xfId="0" applyFont="1" applyBorder="1"/>
    <xf numFmtId="0" fontId="18" fillId="0" borderId="2" xfId="0" applyFont="1" applyBorder="1" applyAlignment="1">
      <alignment horizontal="center"/>
    </xf>
    <xf numFmtId="49" fontId="18" fillId="0" borderId="1" xfId="1" applyNumberFormat="1" applyFont="1" applyBorder="1" applyAlignment="1">
      <alignment horizontal="center"/>
    </xf>
    <xf numFmtId="49" fontId="18" fillId="0" borderId="6" xfId="1" applyNumberFormat="1" applyFont="1" applyBorder="1" applyAlignment="1">
      <alignment horizontal="center"/>
    </xf>
    <xf numFmtId="49" fontId="18" fillId="0" borderId="4" xfId="1" applyNumberFormat="1" applyFont="1" applyBorder="1" applyAlignment="1">
      <alignment horizontal="center"/>
    </xf>
    <xf numFmtId="49" fontId="3" fillId="0" borderId="6" xfId="1" applyNumberFormat="1" applyFont="1" applyBorder="1" applyAlignment="1">
      <alignment horizontal="center"/>
    </xf>
    <xf numFmtId="0" fontId="8" fillId="0" borderId="2" xfId="0" applyFont="1" applyBorder="1"/>
    <xf numFmtId="0" fontId="18" fillId="0" borderId="5" xfId="0" applyFont="1" applyBorder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165" fontId="18" fillId="0" borderId="4" xfId="1" applyNumberFormat="1" applyFont="1" applyBorder="1"/>
    <xf numFmtId="165" fontId="7" fillId="0" borderId="1" xfId="1" applyNumberFormat="1" applyFont="1" applyBorder="1"/>
    <xf numFmtId="49" fontId="18" fillId="0" borderId="3" xfId="0" applyNumberFormat="1" applyFont="1" applyBorder="1" applyAlignment="1">
      <alignment horizontal="center"/>
    </xf>
    <xf numFmtId="49" fontId="18" fillId="0" borderId="6" xfId="0" applyNumberFormat="1" applyFont="1" applyBorder="1" applyAlignment="1">
      <alignment horizontal="center"/>
    </xf>
    <xf numFmtId="3" fontId="18" fillId="0" borderId="6" xfId="0" applyNumberFormat="1" applyFont="1" applyBorder="1"/>
    <xf numFmtId="165" fontId="18" fillId="0" borderId="6" xfId="1" applyNumberFormat="1" applyFont="1" applyBorder="1"/>
    <xf numFmtId="49" fontId="18" fillId="0" borderId="12" xfId="0" applyNumberFormat="1" applyFont="1" applyBorder="1" applyAlignment="1">
      <alignment horizontal="center"/>
    </xf>
    <xf numFmtId="0" fontId="18" fillId="0" borderId="7" xfId="0" applyFont="1" applyBorder="1"/>
    <xf numFmtId="49" fontId="18" fillId="0" borderId="7" xfId="1" applyNumberFormat="1" applyFont="1" applyBorder="1" applyAlignment="1">
      <alignment horizontal="center" vertical="center"/>
    </xf>
    <xf numFmtId="49" fontId="18" fillId="0" borderId="7" xfId="1" applyNumberFormat="1" applyFont="1" applyBorder="1"/>
    <xf numFmtId="165" fontId="18" fillId="0" borderId="7" xfId="1" applyNumberFormat="1" applyFont="1" applyBorder="1"/>
    <xf numFmtId="14" fontId="18" fillId="0" borderId="3" xfId="0" applyNumberFormat="1" applyFont="1" applyBorder="1" applyAlignment="1">
      <alignment horizontal="center" vertical="center" wrapText="1"/>
    </xf>
    <xf numFmtId="49" fontId="1" fillId="0" borderId="6" xfId="1" applyNumberFormat="1" applyFont="1" applyBorder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/>
    <xf numFmtId="3" fontId="18" fillId="0" borderId="1" xfId="0" applyNumberFormat="1" applyFont="1" applyBorder="1"/>
    <xf numFmtId="165" fontId="18" fillId="0" borderId="1" xfId="1" applyNumberFormat="1" applyFont="1" applyBorder="1"/>
    <xf numFmtId="49" fontId="8" fillId="0" borderId="3" xfId="1" applyNumberFormat="1" applyFont="1" applyBorder="1" applyAlignment="1">
      <alignment horizontal="center"/>
    </xf>
    <xf numFmtId="3" fontId="8" fillId="0" borderId="3" xfId="0" applyNumberFormat="1" applyFont="1" applyBorder="1"/>
    <xf numFmtId="3" fontId="8" fillId="0" borderId="2" xfId="0" applyNumberFormat="1" applyFont="1" applyBorder="1"/>
    <xf numFmtId="49" fontId="8" fillId="0" borderId="6" xfId="1" applyNumberFormat="1" applyFont="1" applyBorder="1" applyAlignment="1">
      <alignment horizontal="center"/>
    </xf>
    <xf numFmtId="165" fontId="1" fillId="0" borderId="6" xfId="1" applyNumberFormat="1" applyFont="1" applyBorder="1" applyAlignment="1"/>
    <xf numFmtId="0" fontId="10" fillId="0" borderId="6" xfId="0" applyFont="1" applyBorder="1" applyAlignment="1">
      <alignment horizontal="center" wrapText="1"/>
    </xf>
    <xf numFmtId="49" fontId="8" fillId="0" borderId="7" xfId="1" applyNumberFormat="1" applyFont="1" applyBorder="1" applyAlignment="1">
      <alignment horizontal="center"/>
    </xf>
    <xf numFmtId="49" fontId="22" fillId="0" borderId="1" xfId="1" applyNumberFormat="1" applyFont="1" applyBorder="1" applyAlignment="1">
      <alignment horizontal="center"/>
    </xf>
    <xf numFmtId="169" fontId="8" fillId="0" borderId="6" xfId="1" applyNumberFormat="1" applyFont="1" applyBorder="1" applyAlignment="1">
      <alignment horizontal="center"/>
    </xf>
    <xf numFmtId="49" fontId="1" fillId="0" borderId="7" xfId="1" applyNumberFormat="1" applyFont="1" applyBorder="1" applyAlignment="1">
      <alignment horizontal="center"/>
    </xf>
    <xf numFmtId="49" fontId="18" fillId="0" borderId="7" xfId="1" applyNumberFormat="1" applyFont="1" applyBorder="1" applyAlignment="1">
      <alignment horizontal="center"/>
    </xf>
    <xf numFmtId="169" fontId="18" fillId="0" borderId="1" xfId="1" applyNumberFormat="1" applyFont="1" applyBorder="1" applyAlignment="1">
      <alignment horizontal="center"/>
    </xf>
    <xf numFmtId="169" fontId="18" fillId="0" borderId="6" xfId="1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8" fillId="0" borderId="3" xfId="0" applyFont="1" applyBorder="1" applyAlignment="1">
      <alignment vertical="center"/>
    </xf>
    <xf numFmtId="0" fontId="22" fillId="0" borderId="3" xfId="0" applyFont="1" applyBorder="1"/>
    <xf numFmtId="0" fontId="22" fillId="0" borderId="12" xfId="0" applyFont="1" applyBorder="1"/>
    <xf numFmtId="49" fontId="22" fillId="0" borderId="3" xfId="1" applyNumberFormat="1" applyFont="1" applyBorder="1" applyAlignment="1">
      <alignment horizontal="center"/>
    </xf>
    <xf numFmtId="49" fontId="22" fillId="0" borderId="3" xfId="1" applyNumberFormat="1" applyFont="1" applyBorder="1"/>
    <xf numFmtId="165" fontId="22" fillId="0" borderId="3" xfId="1" applyNumberFormat="1" applyFont="1" applyBorder="1"/>
    <xf numFmtId="0" fontId="24" fillId="0" borderId="1" xfId="0" applyFont="1" applyBorder="1" applyAlignment="1">
      <alignment vertical="center"/>
    </xf>
    <xf numFmtId="49" fontId="15" fillId="0" borderId="7" xfId="1" applyNumberFormat="1" applyFont="1" applyBorder="1" applyAlignment="1">
      <alignment horizontal="center"/>
    </xf>
    <xf numFmtId="165" fontId="15" fillId="0" borderId="1" xfId="1" applyNumberFormat="1" applyFont="1" applyBorder="1"/>
    <xf numFmtId="49" fontId="18" fillId="0" borderId="5" xfId="0" applyNumberFormat="1" applyFont="1" applyBorder="1"/>
    <xf numFmtId="165" fontId="18" fillId="0" borderId="5" xfId="1" applyNumberFormat="1" applyFont="1" applyBorder="1"/>
    <xf numFmtId="0" fontId="18" fillId="0" borderId="9" xfId="0" applyFont="1" applyBorder="1"/>
    <xf numFmtId="0" fontId="18" fillId="0" borderId="13" xfId="0" applyFont="1" applyBorder="1" applyAlignment="1">
      <alignment horizontal="center"/>
    </xf>
    <xf numFmtId="171" fontId="18" fillId="0" borderId="6" xfId="0" applyNumberFormat="1" applyFont="1" applyBorder="1" applyAlignment="1">
      <alignment horizontal="center"/>
    </xf>
    <xf numFmtId="49" fontId="18" fillId="0" borderId="2" xfId="0" applyNumberFormat="1" applyFont="1" applyBorder="1" applyAlignment="1">
      <alignment horizontal="center"/>
    </xf>
    <xf numFmtId="3" fontId="18" fillId="0" borderId="5" xfId="0" applyNumberFormat="1" applyFont="1" applyBorder="1"/>
    <xf numFmtId="0" fontId="18" fillId="0" borderId="14" xfId="0" applyFont="1" applyBorder="1"/>
    <xf numFmtId="0" fontId="18" fillId="0" borderId="9" xfId="0" applyFont="1" applyBorder="1" applyAlignment="1">
      <alignment horizontal="center"/>
    </xf>
    <xf numFmtId="0" fontId="24" fillId="0" borderId="2" xfId="0" applyFont="1" applyBorder="1"/>
    <xf numFmtId="0" fontId="24" fillId="0" borderId="2" xfId="0" applyFont="1" applyBorder="1" applyAlignment="1">
      <alignment horizontal="center"/>
    </xf>
    <xf numFmtId="0" fontId="24" fillId="0" borderId="3" xfId="0" applyFont="1" applyBorder="1"/>
    <xf numFmtId="169" fontId="24" fillId="0" borderId="1" xfId="1" applyNumberFormat="1" applyFont="1" applyBorder="1" applyAlignment="1">
      <alignment horizontal="center"/>
    </xf>
    <xf numFmtId="3" fontId="24" fillId="0" borderId="2" xfId="0" applyNumberFormat="1" applyFont="1" applyBorder="1"/>
    <xf numFmtId="165" fontId="24" fillId="0" borderId="2" xfId="1" applyNumberFormat="1" applyFont="1" applyBorder="1"/>
    <xf numFmtId="14" fontId="18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</cellXfs>
  <cellStyles count="8">
    <cellStyle name="Comma" xfId="1" builtinId="3"/>
    <cellStyle name="Comma 2" xfId="4" xr:uid="{E8F88A43-1A7C-4FA7-B7E0-3F74EBC44583}"/>
    <cellStyle name="Comma 3" xfId="7" xr:uid="{53BF0BEE-1707-42F1-BDF0-8B468A394C3A}"/>
    <cellStyle name="Comma 4" xfId="6" xr:uid="{4FE210F7-C60D-4A02-9A41-2357F20F6065}"/>
    <cellStyle name="Comma 5" xfId="3" xr:uid="{C4969DDC-215D-45B6-A040-E45C8DA8996B}"/>
    <cellStyle name="Normal" xfId="0" builtinId="0"/>
    <cellStyle name="Normal 2" xfId="5" xr:uid="{418165E4-1A00-40FC-BACE-94DF9A41D36A}"/>
    <cellStyle name="Normal 3" xfId="2" xr:uid="{4B92E9C6-F959-4EC2-9349-2E8F1D3D17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894E-32BF-4534-8A54-263BB4D6E262}">
  <dimension ref="A1:H161"/>
  <sheetViews>
    <sheetView tabSelected="1" topLeftCell="A162" zoomScaleNormal="100" workbookViewId="0">
      <selection activeCell="A176" sqref="A176:XFD427"/>
    </sheetView>
  </sheetViews>
  <sheetFormatPr defaultRowHeight="13.8"/>
  <cols>
    <col min="1" max="1" width="5.796875" customWidth="1"/>
    <col min="2" max="2" width="24.59765625" customWidth="1"/>
    <col min="3" max="3" width="8.8984375" style="9" customWidth="1"/>
    <col min="4" max="4" width="6.796875" customWidth="1"/>
    <col min="5" max="5" width="7.8984375" style="9" customWidth="1"/>
    <col min="6" max="6" width="4.8984375" customWidth="1"/>
    <col min="7" max="7" width="10.09765625" customWidth="1"/>
    <col min="8" max="8" width="13.296875" customWidth="1"/>
  </cols>
  <sheetData>
    <row r="1" spans="1:8" ht="15.6">
      <c r="A1" s="3" t="s">
        <v>0</v>
      </c>
      <c r="B1" s="3"/>
    </row>
    <row r="2" spans="1:8" s="19" customFormat="1" ht="16.8" customHeight="1">
      <c r="A2" s="120" t="s">
        <v>57</v>
      </c>
      <c r="B2" s="120"/>
      <c r="C2" s="120"/>
      <c r="D2" s="120"/>
      <c r="E2" s="120"/>
      <c r="F2" s="120"/>
      <c r="G2" s="120"/>
      <c r="H2" s="120"/>
    </row>
    <row r="3" spans="1:8" s="19" customFormat="1" ht="16.2" customHeight="1">
      <c r="A3" s="18"/>
      <c r="B3" s="121" t="s">
        <v>89</v>
      </c>
      <c r="C3" s="121"/>
      <c r="D3" s="121"/>
      <c r="E3" s="121"/>
      <c r="F3" s="121"/>
      <c r="G3" s="121"/>
      <c r="H3" s="121"/>
    </row>
    <row r="4" spans="1:8" s="25" customFormat="1" ht="15" customHeight="1">
      <c r="A4" s="122" t="s">
        <v>79</v>
      </c>
      <c r="B4" s="57" t="s">
        <v>5</v>
      </c>
      <c r="C4" s="21">
        <f>E4/D4</f>
        <v>0.12149122807017544</v>
      </c>
      <c r="D4" s="59">
        <v>228</v>
      </c>
      <c r="E4" s="45">
        <v>27.7</v>
      </c>
      <c r="F4" s="22" t="s">
        <v>1</v>
      </c>
      <c r="G4" s="83">
        <v>21000</v>
      </c>
      <c r="H4" s="24">
        <f>E4*G4</f>
        <v>581700</v>
      </c>
    </row>
    <row r="5" spans="1:8" s="25" customFormat="1" ht="15" customHeight="1">
      <c r="A5" s="123"/>
      <c r="B5" s="10" t="s">
        <v>3</v>
      </c>
      <c r="C5" s="10">
        <f>E5/D5</f>
        <v>7.0175438596491224E-2</v>
      </c>
      <c r="D5" s="59">
        <v>228</v>
      </c>
      <c r="E5" s="48">
        <v>16</v>
      </c>
      <c r="F5" s="10" t="s">
        <v>1</v>
      </c>
      <c r="G5" s="26">
        <v>141750</v>
      </c>
      <c r="H5" s="27">
        <f>E5*G5</f>
        <v>2268000</v>
      </c>
    </row>
    <row r="6" spans="1:8" s="25" customFormat="1" ht="15" customHeight="1">
      <c r="A6" s="123"/>
      <c r="B6" s="10" t="s">
        <v>14</v>
      </c>
      <c r="C6" s="10">
        <f t="shared" ref="C6:C7" si="0">E6/D6</f>
        <v>3.0701754385964912E-3</v>
      </c>
      <c r="D6" s="49">
        <v>228</v>
      </c>
      <c r="E6" s="84" t="s">
        <v>15</v>
      </c>
      <c r="F6" s="10" t="s">
        <v>1</v>
      </c>
      <c r="G6" s="26">
        <v>304500</v>
      </c>
      <c r="H6" s="27">
        <f t="shared" ref="H6:H10" si="1">E6*G6</f>
        <v>213150</v>
      </c>
    </row>
    <row r="7" spans="1:8" s="25" customFormat="1" ht="15" customHeight="1">
      <c r="A7" s="123"/>
      <c r="B7" s="10" t="s">
        <v>16</v>
      </c>
      <c r="C7" s="10">
        <f t="shared" si="0"/>
        <v>3.2017543859649125E-2</v>
      </c>
      <c r="D7" s="59">
        <v>228</v>
      </c>
      <c r="E7" s="84" t="s">
        <v>38</v>
      </c>
      <c r="F7" s="10" t="s">
        <v>1</v>
      </c>
      <c r="G7" s="26">
        <v>67200</v>
      </c>
      <c r="H7" s="27">
        <f t="shared" si="1"/>
        <v>490560</v>
      </c>
    </row>
    <row r="8" spans="1:8" s="25" customFormat="1" ht="15" customHeight="1">
      <c r="A8" s="123"/>
      <c r="B8" s="10" t="s">
        <v>24</v>
      </c>
      <c r="C8" s="48"/>
      <c r="D8" s="49">
        <v>228</v>
      </c>
      <c r="E8" s="48">
        <v>0.1</v>
      </c>
      <c r="F8" s="10" t="s">
        <v>2</v>
      </c>
      <c r="G8" s="26">
        <v>36750</v>
      </c>
      <c r="H8" s="27">
        <f t="shared" si="1"/>
        <v>3675</v>
      </c>
    </row>
    <row r="9" spans="1:8" s="25" customFormat="1" ht="15" customHeight="1">
      <c r="A9" s="123"/>
      <c r="B9" s="10" t="s">
        <v>46</v>
      </c>
      <c r="C9" s="36"/>
      <c r="D9" s="10"/>
      <c r="E9" s="84" t="s">
        <v>48</v>
      </c>
      <c r="F9" s="10" t="s">
        <v>1</v>
      </c>
      <c r="G9" s="26">
        <v>31500</v>
      </c>
      <c r="H9" s="27">
        <f t="shared" si="1"/>
        <v>166950</v>
      </c>
    </row>
    <row r="10" spans="1:8" s="25" customFormat="1" ht="15" customHeight="1">
      <c r="A10" s="123"/>
      <c r="B10" s="10" t="s">
        <v>6</v>
      </c>
      <c r="C10" s="10"/>
      <c r="D10" s="10"/>
      <c r="E10" s="48">
        <v>0.1</v>
      </c>
      <c r="F10" s="10" t="s">
        <v>1</v>
      </c>
      <c r="G10" s="26">
        <v>57750</v>
      </c>
      <c r="H10" s="27">
        <f t="shared" si="1"/>
        <v>5775</v>
      </c>
    </row>
    <row r="11" spans="1:8" s="25" customFormat="1" ht="15" customHeight="1">
      <c r="A11" s="124"/>
      <c r="B11" s="29" t="s">
        <v>9</v>
      </c>
      <c r="C11" s="29"/>
      <c r="D11" s="29"/>
      <c r="E11" s="87"/>
      <c r="F11" s="30"/>
      <c r="G11" s="29"/>
      <c r="H11" s="27">
        <f>144155+2035</f>
        <v>146190</v>
      </c>
    </row>
    <row r="12" spans="1:8" s="38" customFormat="1" ht="18.600000000000001" customHeight="1">
      <c r="A12" s="39"/>
      <c r="B12" s="40"/>
      <c r="C12" s="41"/>
      <c r="D12" s="41"/>
      <c r="E12" s="88"/>
      <c r="F12" s="42"/>
      <c r="G12" s="40"/>
      <c r="H12" s="43">
        <f>SUM(H4:H11)</f>
        <v>3876000</v>
      </c>
    </row>
    <row r="13" spans="1:8" s="25" customFormat="1" ht="15" customHeight="1">
      <c r="A13" s="28"/>
      <c r="B13" s="12" t="s">
        <v>5</v>
      </c>
      <c r="C13" s="13">
        <f>E13/D13</f>
        <v>0.12168141592920353</v>
      </c>
      <c r="D13" s="59">
        <v>226</v>
      </c>
      <c r="E13" s="53" t="s">
        <v>40</v>
      </c>
      <c r="F13" s="22" t="s">
        <v>1</v>
      </c>
      <c r="G13" s="34">
        <v>21000</v>
      </c>
      <c r="H13" s="85">
        <f>E13*G13</f>
        <v>577500</v>
      </c>
    </row>
    <row r="14" spans="1:8" s="25" customFormat="1" ht="15" customHeight="1">
      <c r="A14" s="123" t="s">
        <v>80</v>
      </c>
      <c r="B14" s="86" t="s">
        <v>36</v>
      </c>
      <c r="C14" s="14">
        <f>E14/D14</f>
        <v>0.10265486725663717</v>
      </c>
      <c r="D14" s="4">
        <v>226</v>
      </c>
      <c r="E14" s="11">
        <v>23.2</v>
      </c>
      <c r="F14" s="4" t="s">
        <v>1</v>
      </c>
      <c r="G14" s="5">
        <v>87150</v>
      </c>
      <c r="H14" s="85">
        <f>E14*G14</f>
        <v>2021880</v>
      </c>
    </row>
    <row r="15" spans="1:8" s="25" customFormat="1" ht="19.2" customHeight="1">
      <c r="A15" s="123"/>
      <c r="B15" s="10" t="s">
        <v>16</v>
      </c>
      <c r="C15" s="10">
        <f t="shared" ref="C15:C16" si="2">E15/D15</f>
        <v>4.8230088495575224E-2</v>
      </c>
      <c r="D15" s="10">
        <v>226</v>
      </c>
      <c r="E15" s="84" t="s">
        <v>88</v>
      </c>
      <c r="F15" s="10" t="s">
        <v>1</v>
      </c>
      <c r="G15" s="26">
        <v>67200</v>
      </c>
      <c r="H15" s="85">
        <f t="shared" ref="H15:H21" si="3">E15*G15</f>
        <v>732480</v>
      </c>
    </row>
    <row r="16" spans="1:8" s="25" customFormat="1" ht="15" customHeight="1">
      <c r="A16" s="123"/>
      <c r="B16" s="10" t="s">
        <v>39</v>
      </c>
      <c r="C16" s="35">
        <f t="shared" si="2"/>
        <v>4.4247787610619468E-3</v>
      </c>
      <c r="D16" s="49">
        <v>226</v>
      </c>
      <c r="E16" s="48">
        <v>1</v>
      </c>
      <c r="F16" s="10" t="s">
        <v>2</v>
      </c>
      <c r="G16" s="26">
        <v>141750</v>
      </c>
      <c r="H16" s="85">
        <f t="shared" si="3"/>
        <v>141750</v>
      </c>
    </row>
    <row r="17" spans="1:8" s="25" customFormat="1" ht="15" customHeight="1">
      <c r="A17" s="123"/>
      <c r="B17" s="59" t="s">
        <v>64</v>
      </c>
      <c r="C17" s="70"/>
      <c r="D17" s="59"/>
      <c r="E17" s="54" t="s">
        <v>66</v>
      </c>
      <c r="F17" s="59" t="s">
        <v>2</v>
      </c>
      <c r="G17" s="68">
        <v>25200</v>
      </c>
      <c r="H17" s="85">
        <f t="shared" si="3"/>
        <v>100800</v>
      </c>
    </row>
    <row r="18" spans="1:8" s="25" customFormat="1" ht="15" customHeight="1">
      <c r="A18" s="123"/>
      <c r="B18" s="59" t="s">
        <v>65</v>
      </c>
      <c r="C18" s="70"/>
      <c r="D18" s="59"/>
      <c r="E18" s="54" t="s">
        <v>26</v>
      </c>
      <c r="F18" s="59" t="s">
        <v>1</v>
      </c>
      <c r="G18" s="68">
        <v>22050</v>
      </c>
      <c r="H18" s="85">
        <f t="shared" si="3"/>
        <v>110250</v>
      </c>
    </row>
    <row r="19" spans="1:8" s="25" customFormat="1" ht="15" customHeight="1">
      <c r="A19" s="123"/>
      <c r="B19" s="59" t="s">
        <v>17</v>
      </c>
      <c r="C19" s="67"/>
      <c r="D19" s="59"/>
      <c r="E19" s="54" t="s">
        <v>22</v>
      </c>
      <c r="F19" s="59" t="s">
        <v>2</v>
      </c>
      <c r="G19" s="26">
        <v>36750</v>
      </c>
      <c r="H19" s="85">
        <f t="shared" si="3"/>
        <v>3675</v>
      </c>
    </row>
    <row r="20" spans="1:8" s="25" customFormat="1" ht="15" customHeight="1">
      <c r="A20" s="123"/>
      <c r="B20" s="59" t="s">
        <v>84</v>
      </c>
      <c r="C20" s="67"/>
      <c r="D20" s="59"/>
      <c r="E20" s="54" t="s">
        <v>22</v>
      </c>
      <c r="F20" s="59" t="s">
        <v>2</v>
      </c>
      <c r="G20" s="26">
        <v>47250</v>
      </c>
      <c r="H20" s="85">
        <f t="shared" ref="H20" si="4">E20*G20</f>
        <v>4725</v>
      </c>
    </row>
    <row r="21" spans="1:8" s="25" customFormat="1" ht="15" customHeight="1">
      <c r="A21" s="123"/>
      <c r="B21" s="59" t="s">
        <v>6</v>
      </c>
      <c r="C21" s="60"/>
      <c r="D21" s="59"/>
      <c r="E21" s="93">
        <v>0.1</v>
      </c>
      <c r="F21" s="59" t="s">
        <v>1</v>
      </c>
      <c r="G21" s="26">
        <v>57750</v>
      </c>
      <c r="H21" s="85">
        <f t="shared" si="3"/>
        <v>5775</v>
      </c>
    </row>
    <row r="22" spans="1:8" s="25" customFormat="1" ht="15" customHeight="1">
      <c r="A22" s="123"/>
      <c r="B22" s="71" t="s">
        <v>9</v>
      </c>
      <c r="C22" s="71"/>
      <c r="D22" s="71"/>
      <c r="E22" s="91"/>
      <c r="F22" s="73"/>
      <c r="G22" s="71"/>
      <c r="H22" s="85">
        <f>144155-1525+535</f>
        <v>143165</v>
      </c>
    </row>
    <row r="23" spans="1:8" s="44" customFormat="1" ht="20.399999999999999" customHeight="1">
      <c r="A23" s="101"/>
      <c r="B23" s="15"/>
      <c r="C23" s="15"/>
      <c r="D23" s="15"/>
      <c r="E23" s="102"/>
      <c r="F23" s="16"/>
      <c r="G23" s="15"/>
      <c r="H23" s="103">
        <f>SUM(H13:H22)</f>
        <v>3842000</v>
      </c>
    </row>
    <row r="24" spans="1:8" s="32" customFormat="1" ht="20.399999999999999" customHeight="1">
      <c r="A24" s="126" t="s">
        <v>81</v>
      </c>
      <c r="B24" s="57" t="s">
        <v>7</v>
      </c>
      <c r="C24" s="50">
        <f>E24/D24</f>
        <v>0.12202643171806167</v>
      </c>
      <c r="D24" s="10">
        <v>227</v>
      </c>
      <c r="E24" s="81" t="s">
        <v>35</v>
      </c>
      <c r="F24" s="46" t="s">
        <v>1</v>
      </c>
      <c r="G24" s="82">
        <v>21000</v>
      </c>
      <c r="H24" s="47">
        <f>E24*G24</f>
        <v>581700</v>
      </c>
    </row>
    <row r="25" spans="1:8" s="32" customFormat="1" ht="20.399999999999999" customHeight="1">
      <c r="A25" s="127"/>
      <c r="B25" s="46" t="s">
        <v>41</v>
      </c>
      <c r="C25" s="35">
        <f t="shared" ref="C25:C27" si="5">E25/D25</f>
        <v>7.0484581497797363E-2</v>
      </c>
      <c r="D25" s="10">
        <v>227</v>
      </c>
      <c r="E25" s="81" t="s">
        <v>32</v>
      </c>
      <c r="F25" s="10" t="s">
        <v>1</v>
      </c>
      <c r="G25" s="82">
        <v>131250</v>
      </c>
      <c r="H25" s="27">
        <f>G25*E25</f>
        <v>2100000</v>
      </c>
    </row>
    <row r="26" spans="1:8" s="32" customFormat="1" ht="20.399999999999999" customHeight="1">
      <c r="A26" s="127"/>
      <c r="B26" s="10" t="s">
        <v>39</v>
      </c>
      <c r="C26" s="35">
        <f t="shared" si="5"/>
        <v>4.4052863436123352E-3</v>
      </c>
      <c r="D26" s="49">
        <v>227</v>
      </c>
      <c r="E26" s="48">
        <v>1</v>
      </c>
      <c r="F26" s="10" t="s">
        <v>2</v>
      </c>
      <c r="G26" s="26">
        <v>141750</v>
      </c>
      <c r="H26" s="27">
        <f t="shared" ref="H26" si="6">E26*G26</f>
        <v>141750</v>
      </c>
    </row>
    <row r="27" spans="1:8" s="32" customFormat="1" ht="20.399999999999999" customHeight="1">
      <c r="A27" s="127"/>
      <c r="B27" s="10" t="s">
        <v>4</v>
      </c>
      <c r="C27" s="36">
        <f t="shared" si="5"/>
        <v>0.55947136563876654</v>
      </c>
      <c r="D27" s="49">
        <v>227</v>
      </c>
      <c r="E27" s="84" t="s">
        <v>85</v>
      </c>
      <c r="F27" s="10" t="s">
        <v>61</v>
      </c>
      <c r="G27" s="26">
        <v>3510</v>
      </c>
      <c r="H27" s="27">
        <f>E27*G27</f>
        <v>445770</v>
      </c>
    </row>
    <row r="28" spans="1:8" s="32" customFormat="1" ht="20.399999999999999" customHeight="1">
      <c r="A28" s="127"/>
      <c r="B28" s="10" t="s">
        <v>69</v>
      </c>
      <c r="C28" s="36"/>
      <c r="D28" s="10"/>
      <c r="E28" s="84" t="s">
        <v>23</v>
      </c>
      <c r="F28" s="10" t="s">
        <v>43</v>
      </c>
      <c r="G28" s="26">
        <v>75600</v>
      </c>
      <c r="H28" s="27">
        <f>E28*G28</f>
        <v>226800</v>
      </c>
    </row>
    <row r="29" spans="1:8" s="32" customFormat="1" ht="20.399999999999999" customHeight="1">
      <c r="A29" s="127"/>
      <c r="B29" s="10" t="s">
        <v>45</v>
      </c>
      <c r="C29" s="36"/>
      <c r="D29" s="10"/>
      <c r="E29" s="84" t="s">
        <v>44</v>
      </c>
      <c r="F29" s="10" t="s">
        <v>2</v>
      </c>
      <c r="G29" s="26">
        <v>44280</v>
      </c>
      <c r="H29" s="27">
        <f>E29*G29</f>
        <v>88560</v>
      </c>
    </row>
    <row r="30" spans="1:8" s="32" customFormat="1" ht="20.399999999999999" customHeight="1">
      <c r="A30" s="127"/>
      <c r="B30" s="10" t="s">
        <v>71</v>
      </c>
      <c r="C30" s="36"/>
      <c r="D30" s="10"/>
      <c r="E30" s="84" t="s">
        <v>26</v>
      </c>
      <c r="F30" s="10" t="s">
        <v>2</v>
      </c>
      <c r="G30" s="26">
        <v>24150</v>
      </c>
      <c r="H30" s="27">
        <f>E30*G30</f>
        <v>120750</v>
      </c>
    </row>
    <row r="31" spans="1:8" s="32" customFormat="1" ht="20.399999999999999" customHeight="1">
      <c r="A31" s="127"/>
      <c r="B31" s="10" t="s">
        <v>17</v>
      </c>
      <c r="C31" s="35"/>
      <c r="D31" s="10"/>
      <c r="E31" s="84" t="s">
        <v>22</v>
      </c>
      <c r="F31" s="10" t="s">
        <v>2</v>
      </c>
      <c r="G31" s="26">
        <v>36750</v>
      </c>
      <c r="H31" s="27">
        <f t="shared" ref="H31:H32" si="7">E31*G31</f>
        <v>3675</v>
      </c>
    </row>
    <row r="32" spans="1:8" s="32" customFormat="1" ht="20.399999999999999" customHeight="1">
      <c r="A32" s="128"/>
      <c r="B32" s="10" t="s">
        <v>6</v>
      </c>
      <c r="C32" s="48"/>
      <c r="D32" s="10"/>
      <c r="E32" s="89">
        <v>0.1</v>
      </c>
      <c r="F32" s="10" t="s">
        <v>1</v>
      </c>
      <c r="G32" s="26">
        <v>57750</v>
      </c>
      <c r="H32" s="27">
        <f t="shared" si="7"/>
        <v>5775</v>
      </c>
    </row>
    <row r="33" spans="1:8" s="32" customFormat="1" ht="20.399999999999999" customHeight="1">
      <c r="A33" s="61"/>
      <c r="B33" s="29" t="s">
        <v>9</v>
      </c>
      <c r="C33" s="29"/>
      <c r="D33" s="29"/>
      <c r="E33" s="87"/>
      <c r="F33" s="30"/>
      <c r="G33" s="29"/>
      <c r="H33" s="31">
        <f>144155+65</f>
        <v>144220</v>
      </c>
    </row>
    <row r="34" spans="1:8" s="44" customFormat="1" ht="20.399999999999999" customHeight="1">
      <c r="A34" s="101"/>
      <c r="B34" s="96"/>
      <c r="C34" s="96"/>
      <c r="D34" s="97"/>
      <c r="E34" s="98"/>
      <c r="F34" s="99"/>
      <c r="G34" s="96"/>
      <c r="H34" s="100">
        <f>SUM(H24:H33)</f>
        <v>3859000</v>
      </c>
    </row>
    <row r="35" spans="1:8" s="32" customFormat="1" ht="20.399999999999999" customHeight="1">
      <c r="A35" s="125"/>
      <c r="B35" s="20" t="s">
        <v>5</v>
      </c>
      <c r="C35" s="104">
        <f>E35/D35</f>
        <v>0.12168141592920353</v>
      </c>
      <c r="D35" s="10">
        <v>226</v>
      </c>
      <c r="E35" s="52">
        <v>27.5</v>
      </c>
      <c r="F35" s="58" t="s">
        <v>1</v>
      </c>
      <c r="G35" s="23">
        <v>21000</v>
      </c>
      <c r="H35" s="105">
        <f>E35*G35</f>
        <v>577500</v>
      </c>
    </row>
    <row r="36" spans="1:8" s="32" customFormat="1" ht="20.399999999999999" customHeight="1">
      <c r="A36" s="125"/>
      <c r="B36" s="59" t="s">
        <v>18</v>
      </c>
      <c r="C36" s="59">
        <f>E36/D36</f>
        <v>5.6194690265486721E-2</v>
      </c>
      <c r="D36" s="10">
        <v>226</v>
      </c>
      <c r="E36" s="60">
        <v>12.7</v>
      </c>
      <c r="F36" s="59" t="s">
        <v>1</v>
      </c>
      <c r="G36" s="68">
        <v>169560</v>
      </c>
      <c r="H36" s="69">
        <f>E36*G36</f>
        <v>2153412</v>
      </c>
    </row>
    <row r="37" spans="1:8" s="32" customFormat="1" ht="20.399999999999999" customHeight="1">
      <c r="A37" s="125"/>
      <c r="B37" s="59" t="s">
        <v>19</v>
      </c>
      <c r="C37" s="59">
        <f t="shared" ref="C37:C39" si="8">E37/D37</f>
        <v>0.55309734513274333</v>
      </c>
      <c r="D37" s="49">
        <v>226</v>
      </c>
      <c r="E37" s="60">
        <v>125</v>
      </c>
      <c r="F37" s="59" t="s">
        <v>1</v>
      </c>
      <c r="G37" s="68">
        <v>3456</v>
      </c>
      <c r="H37" s="69">
        <f t="shared" ref="H37:H43" si="9">E37*G37</f>
        <v>432000</v>
      </c>
    </row>
    <row r="38" spans="1:8" s="32" customFormat="1" ht="20.399999999999999" customHeight="1">
      <c r="A38" s="119" t="s">
        <v>82</v>
      </c>
      <c r="B38" s="59" t="s">
        <v>20</v>
      </c>
      <c r="C38" s="59">
        <f t="shared" si="8"/>
        <v>2.2123893805309734E-2</v>
      </c>
      <c r="D38" s="49">
        <v>226</v>
      </c>
      <c r="E38" s="60">
        <v>5</v>
      </c>
      <c r="F38" s="59" t="s">
        <v>1</v>
      </c>
      <c r="G38" s="68">
        <v>25200</v>
      </c>
      <c r="H38" s="69">
        <f t="shared" si="9"/>
        <v>126000</v>
      </c>
    </row>
    <row r="39" spans="1:8" s="32" customFormat="1" ht="20.399999999999999" customHeight="1">
      <c r="A39" s="119"/>
      <c r="B39" s="59" t="s">
        <v>28</v>
      </c>
      <c r="C39" s="67">
        <f t="shared" si="8"/>
        <v>1.3274336283185841E-2</v>
      </c>
      <c r="D39" s="49">
        <v>226</v>
      </c>
      <c r="E39" s="60">
        <v>3</v>
      </c>
      <c r="F39" s="59" t="s">
        <v>2</v>
      </c>
      <c r="G39" s="68">
        <v>78750</v>
      </c>
      <c r="H39" s="69">
        <f t="shared" si="9"/>
        <v>236250</v>
      </c>
    </row>
    <row r="40" spans="1:8" s="32" customFormat="1" ht="20.399999999999999" customHeight="1">
      <c r="A40" s="119"/>
      <c r="B40" s="59" t="s">
        <v>24</v>
      </c>
      <c r="C40" s="60"/>
      <c r="D40" s="59"/>
      <c r="E40" s="60">
        <v>0.1</v>
      </c>
      <c r="F40" s="59" t="s">
        <v>2</v>
      </c>
      <c r="G40" s="68">
        <v>36750</v>
      </c>
      <c r="H40" s="69">
        <f t="shared" si="9"/>
        <v>3675</v>
      </c>
    </row>
    <row r="41" spans="1:8" s="32" customFormat="1" ht="20.399999999999999" customHeight="1">
      <c r="A41" s="119"/>
      <c r="B41" s="106" t="s">
        <v>86</v>
      </c>
      <c r="C41" s="60"/>
      <c r="D41" s="107"/>
      <c r="E41" s="108">
        <v>8.4</v>
      </c>
      <c r="F41" s="59" t="s">
        <v>1</v>
      </c>
      <c r="G41" s="68">
        <v>18900</v>
      </c>
      <c r="H41" s="69">
        <f t="shared" si="9"/>
        <v>158760</v>
      </c>
    </row>
    <row r="42" spans="1:8" s="32" customFormat="1" ht="20.399999999999999" customHeight="1">
      <c r="A42" s="75"/>
      <c r="B42" s="106" t="s">
        <v>87</v>
      </c>
      <c r="C42" s="60"/>
      <c r="D42" s="107"/>
      <c r="E42" s="108">
        <v>0.1</v>
      </c>
      <c r="F42" s="59" t="s">
        <v>2</v>
      </c>
      <c r="G42" s="68">
        <v>42000</v>
      </c>
      <c r="H42" s="69">
        <f t="shared" si="9"/>
        <v>4200</v>
      </c>
    </row>
    <row r="43" spans="1:8" s="32" customFormat="1" ht="20.399999999999999" customHeight="1">
      <c r="A43" s="95"/>
      <c r="B43" s="59" t="s">
        <v>6</v>
      </c>
      <c r="C43" s="59"/>
      <c r="D43" s="59"/>
      <c r="E43" s="60">
        <v>0.1</v>
      </c>
      <c r="F43" s="59" t="s">
        <v>1</v>
      </c>
      <c r="G43" s="68">
        <v>57750</v>
      </c>
      <c r="H43" s="69">
        <f t="shared" si="9"/>
        <v>5775</v>
      </c>
    </row>
    <row r="44" spans="1:8" s="32" customFormat="1" ht="20.399999999999999" customHeight="1">
      <c r="A44" s="95"/>
      <c r="B44" s="71" t="s">
        <v>9</v>
      </c>
      <c r="C44" s="71"/>
      <c r="D44" s="71"/>
      <c r="E44" s="72"/>
      <c r="F44" s="73"/>
      <c r="G44" s="71"/>
      <c r="H44" s="74">
        <f>144155+491+218</f>
        <v>144864</v>
      </c>
    </row>
    <row r="45" spans="1:8" s="44" customFormat="1" ht="20.399999999999999" customHeight="1">
      <c r="A45" s="101"/>
      <c r="B45" s="113"/>
      <c r="C45" s="114"/>
      <c r="D45" s="115"/>
      <c r="E45" s="116"/>
      <c r="F45" s="113"/>
      <c r="G45" s="117"/>
      <c r="H45" s="118">
        <f>SUM(H35:H44)</f>
        <v>3842436</v>
      </c>
    </row>
    <row r="46" spans="1:8" s="32" customFormat="1" ht="15" customHeight="1">
      <c r="A46" s="119" t="s">
        <v>83</v>
      </c>
      <c r="B46" s="58" t="s">
        <v>7</v>
      </c>
      <c r="C46" s="109">
        <f>E46/D46</f>
        <v>0.12168141592920353</v>
      </c>
      <c r="D46" s="10">
        <v>226</v>
      </c>
      <c r="E46" s="53" t="s">
        <v>40</v>
      </c>
      <c r="F46" s="58" t="s">
        <v>1</v>
      </c>
      <c r="G46" s="110">
        <v>21000</v>
      </c>
      <c r="H46" s="105">
        <f>E46*G46</f>
        <v>577500</v>
      </c>
    </row>
    <row r="47" spans="1:8" s="32" customFormat="1" ht="24.6" customHeight="1">
      <c r="A47" s="119"/>
      <c r="B47" s="59" t="s">
        <v>30</v>
      </c>
      <c r="C47" s="67">
        <f t="shared" ref="C47:C51" si="10">E47/D47</f>
        <v>6.2831858407079638E-2</v>
      </c>
      <c r="D47" s="10">
        <v>226</v>
      </c>
      <c r="E47" s="60">
        <v>14.2</v>
      </c>
      <c r="F47" s="59" t="s">
        <v>1</v>
      </c>
      <c r="G47" s="68">
        <v>140700</v>
      </c>
      <c r="H47" s="69">
        <f>E47*G47-1892</f>
        <v>1996048</v>
      </c>
    </row>
    <row r="48" spans="1:8" s="32" customFormat="1" ht="15" customHeight="1">
      <c r="A48" s="119"/>
      <c r="B48" s="59" t="s">
        <v>50</v>
      </c>
      <c r="C48" s="70">
        <f t="shared" si="10"/>
        <v>3.5398230088495575E-2</v>
      </c>
      <c r="D48" s="49">
        <v>226</v>
      </c>
      <c r="E48" s="56" t="s">
        <v>8</v>
      </c>
      <c r="F48" s="59" t="s">
        <v>1</v>
      </c>
      <c r="G48" s="68">
        <v>81900</v>
      </c>
      <c r="H48" s="69">
        <f>E48*G48</f>
        <v>655200</v>
      </c>
    </row>
    <row r="49" spans="1:8" s="32" customFormat="1" ht="15" customHeight="1">
      <c r="A49" s="119"/>
      <c r="B49" s="59" t="s">
        <v>21</v>
      </c>
      <c r="C49" s="70">
        <f t="shared" si="10"/>
        <v>4.4247787610619468E-3</v>
      </c>
      <c r="D49" s="49">
        <v>226</v>
      </c>
      <c r="E49" s="54" t="s">
        <v>10</v>
      </c>
      <c r="F49" s="59" t="s">
        <v>1</v>
      </c>
      <c r="G49" s="68">
        <v>173250</v>
      </c>
      <c r="H49" s="69">
        <f t="shared" ref="H49:H54" si="11">E49*G49</f>
        <v>173250</v>
      </c>
    </row>
    <row r="50" spans="1:8" s="32" customFormat="1" ht="15" customHeight="1">
      <c r="A50" s="75"/>
      <c r="B50" s="10" t="s">
        <v>69</v>
      </c>
      <c r="C50" s="36">
        <f t="shared" si="10"/>
        <v>8.8495575221238937E-3</v>
      </c>
      <c r="D50" s="10">
        <v>226</v>
      </c>
      <c r="E50" s="84" t="s">
        <v>44</v>
      </c>
      <c r="F50" s="10" t="s">
        <v>43</v>
      </c>
      <c r="G50" s="26">
        <v>75600</v>
      </c>
      <c r="H50" s="27">
        <f>E50*G50</f>
        <v>151200</v>
      </c>
    </row>
    <row r="51" spans="1:8" s="32" customFormat="1" ht="15" customHeight="1">
      <c r="A51" s="75"/>
      <c r="B51" s="59" t="s">
        <v>51</v>
      </c>
      <c r="C51" s="70">
        <f t="shared" si="10"/>
        <v>1.3274336283185841E-2</v>
      </c>
      <c r="D51" s="49">
        <v>226</v>
      </c>
      <c r="E51" s="54" t="s">
        <v>23</v>
      </c>
      <c r="F51" s="59" t="s">
        <v>2</v>
      </c>
      <c r="G51" s="68">
        <v>23100</v>
      </c>
      <c r="H51" s="69">
        <f t="shared" si="11"/>
        <v>69300</v>
      </c>
    </row>
    <row r="52" spans="1:8" s="32" customFormat="1" ht="15" customHeight="1">
      <c r="A52" s="75"/>
      <c r="B52" s="59" t="s">
        <v>52</v>
      </c>
      <c r="C52" s="66"/>
      <c r="D52" s="111"/>
      <c r="E52" s="54" t="s">
        <v>44</v>
      </c>
      <c r="F52" s="59" t="s">
        <v>2</v>
      </c>
      <c r="G52" s="68">
        <v>31500</v>
      </c>
      <c r="H52" s="69">
        <f t="shared" si="11"/>
        <v>63000</v>
      </c>
    </row>
    <row r="53" spans="1:8" s="32" customFormat="1" ht="15" customHeight="1">
      <c r="A53" s="75"/>
      <c r="B53" s="59" t="s">
        <v>25</v>
      </c>
      <c r="C53" s="112"/>
      <c r="D53" s="59"/>
      <c r="E53" s="54" t="s">
        <v>22</v>
      </c>
      <c r="F53" s="59" t="s">
        <v>1</v>
      </c>
      <c r="G53" s="68">
        <v>60900</v>
      </c>
      <c r="H53" s="69">
        <f t="shared" si="11"/>
        <v>6090</v>
      </c>
    </row>
    <row r="54" spans="1:8" s="32" customFormat="1" ht="15" customHeight="1">
      <c r="A54" s="75"/>
      <c r="B54" s="59" t="s">
        <v>29</v>
      </c>
      <c r="C54" s="71"/>
      <c r="D54" s="59"/>
      <c r="E54" s="54" t="s">
        <v>22</v>
      </c>
      <c r="F54" s="59" t="s">
        <v>1</v>
      </c>
      <c r="G54" s="68">
        <v>42000</v>
      </c>
      <c r="H54" s="69">
        <f t="shared" si="11"/>
        <v>4200</v>
      </c>
    </row>
    <row r="55" spans="1:8" s="32" customFormat="1" ht="15" customHeight="1">
      <c r="A55" s="75"/>
      <c r="B55" s="71" t="s">
        <v>9</v>
      </c>
      <c r="C55" s="71"/>
      <c r="D55" s="71"/>
      <c r="E55" s="91"/>
      <c r="F55" s="73"/>
      <c r="G55" s="71"/>
      <c r="H55" s="74">
        <f>144155+787+1270</f>
        <v>146212</v>
      </c>
    </row>
    <row r="56" spans="1:8" s="44" customFormat="1" ht="19.8" customHeight="1">
      <c r="A56" s="63"/>
      <c r="B56" s="51"/>
      <c r="C56" s="51"/>
      <c r="D56" s="51"/>
      <c r="E56" s="55"/>
      <c r="F56" s="64"/>
      <c r="G56" s="51"/>
      <c r="H56" s="65">
        <f>SUM(H46:H55)</f>
        <v>3842000</v>
      </c>
    </row>
    <row r="57" spans="1:8">
      <c r="A57" s="17"/>
      <c r="B57" s="17"/>
      <c r="C57" s="17"/>
      <c r="D57" s="17"/>
      <c r="E57" s="94"/>
    </row>
    <row r="58" spans="1:8" ht="18">
      <c r="A58" s="120" t="s">
        <v>11</v>
      </c>
      <c r="B58" s="120"/>
      <c r="C58" s="120" t="s">
        <v>12</v>
      </c>
      <c r="D58" s="120"/>
      <c r="E58" s="120"/>
      <c r="F58" s="1"/>
      <c r="G58" s="120" t="s">
        <v>13</v>
      </c>
      <c r="H58" s="120"/>
    </row>
    <row r="59" spans="1:8" ht="18">
      <c r="A59" s="8"/>
      <c r="B59" s="8"/>
      <c r="C59" s="8"/>
      <c r="D59" s="8"/>
      <c r="E59" s="8"/>
      <c r="F59" s="1"/>
      <c r="G59" s="8"/>
      <c r="H59" s="8"/>
    </row>
    <row r="60" spans="1:8" ht="18">
      <c r="A60" s="8"/>
      <c r="B60" s="8"/>
      <c r="C60" s="8"/>
      <c r="D60" s="8"/>
      <c r="E60" s="8"/>
      <c r="F60" s="1"/>
      <c r="G60" s="8"/>
      <c r="H60" s="8"/>
    </row>
    <row r="61" spans="1:8" ht="18">
      <c r="A61" s="8"/>
      <c r="B61" s="8"/>
      <c r="C61" s="8"/>
      <c r="D61" s="8"/>
      <c r="E61" s="8"/>
      <c r="F61" s="1"/>
      <c r="G61" s="8"/>
      <c r="H61" s="8"/>
    </row>
    <row r="62" spans="1:8" ht="18">
      <c r="A62" s="8"/>
      <c r="B62" s="8"/>
      <c r="C62" s="8"/>
      <c r="D62" s="8"/>
      <c r="E62" s="8"/>
      <c r="F62" s="1"/>
      <c r="G62" s="8"/>
      <c r="H62" s="8"/>
    </row>
    <row r="63" spans="1:8" ht="18">
      <c r="A63" s="8"/>
      <c r="B63" s="8"/>
      <c r="C63" s="8"/>
      <c r="D63" s="8"/>
      <c r="E63" s="8"/>
      <c r="F63" s="1"/>
      <c r="G63" s="8"/>
      <c r="H63" s="8"/>
    </row>
    <row r="64" spans="1:8" ht="18">
      <c r="A64" s="8"/>
      <c r="B64" s="8"/>
      <c r="C64" s="8"/>
      <c r="D64" s="8"/>
      <c r="E64" s="8"/>
      <c r="F64" s="1"/>
      <c r="G64" s="8"/>
      <c r="H64" s="8"/>
    </row>
    <row r="65" spans="1:8" ht="15.6">
      <c r="A65" s="3" t="s">
        <v>0</v>
      </c>
      <c r="B65" s="3"/>
    </row>
    <row r="66" spans="1:8" s="19" customFormat="1" ht="16.8" customHeight="1">
      <c r="A66" s="120" t="s">
        <v>57</v>
      </c>
      <c r="B66" s="120"/>
      <c r="C66" s="120"/>
      <c r="D66" s="120"/>
      <c r="E66" s="120"/>
      <c r="F66" s="120"/>
      <c r="G66" s="120"/>
      <c r="H66" s="120"/>
    </row>
    <row r="67" spans="1:8" s="19" customFormat="1" ht="16.2" customHeight="1">
      <c r="A67" s="18"/>
      <c r="B67" s="121" t="s">
        <v>67</v>
      </c>
      <c r="C67" s="121"/>
      <c r="D67" s="121"/>
      <c r="E67" s="121"/>
      <c r="F67" s="121"/>
      <c r="G67" s="121"/>
      <c r="H67" s="121"/>
    </row>
    <row r="68" spans="1:8" s="25" customFormat="1" ht="15" customHeight="1">
      <c r="A68" s="122" t="s">
        <v>70</v>
      </c>
      <c r="B68" s="57" t="s">
        <v>5</v>
      </c>
      <c r="C68" s="21">
        <f>E68/D68</f>
        <v>0.12043478260869565</v>
      </c>
      <c r="D68" s="10">
        <v>230</v>
      </c>
      <c r="E68" s="45">
        <v>27.7</v>
      </c>
      <c r="F68" s="22" t="s">
        <v>1</v>
      </c>
      <c r="G68" s="83">
        <v>21000</v>
      </c>
      <c r="H68" s="24">
        <f>E68*G68</f>
        <v>581700</v>
      </c>
    </row>
    <row r="69" spans="1:8" s="25" customFormat="1" ht="15" customHeight="1">
      <c r="A69" s="123"/>
      <c r="B69" s="10" t="s">
        <v>3</v>
      </c>
      <c r="C69" s="10">
        <f>E69/D69</f>
        <v>7.0434782608695651E-2</v>
      </c>
      <c r="D69" s="10">
        <v>230</v>
      </c>
      <c r="E69" s="48">
        <v>16.2</v>
      </c>
      <c r="F69" s="10" t="s">
        <v>1</v>
      </c>
      <c r="G69" s="26">
        <v>141750</v>
      </c>
      <c r="H69" s="27">
        <f>E69*G69</f>
        <v>2296350</v>
      </c>
    </row>
    <row r="70" spans="1:8" s="25" customFormat="1" ht="15" customHeight="1">
      <c r="A70" s="123"/>
      <c r="B70" s="10" t="s">
        <v>14</v>
      </c>
      <c r="C70" s="10">
        <f t="shared" ref="C70:C71" si="12">E70/D70</f>
        <v>3.0434782608695652E-3</v>
      </c>
      <c r="D70" s="10">
        <v>230</v>
      </c>
      <c r="E70" s="84" t="s">
        <v>15</v>
      </c>
      <c r="F70" s="10" t="s">
        <v>1</v>
      </c>
      <c r="G70" s="26">
        <v>304500</v>
      </c>
      <c r="H70" s="27">
        <f t="shared" ref="H70:H74" si="13">E70*G70</f>
        <v>213150</v>
      </c>
    </row>
    <row r="71" spans="1:8" s="25" customFormat="1" ht="15" customHeight="1">
      <c r="A71" s="123"/>
      <c r="B71" s="10" t="s">
        <v>16</v>
      </c>
      <c r="C71" s="10">
        <f t="shared" si="12"/>
        <v>3.2173913043478261E-2</v>
      </c>
      <c r="D71" s="10">
        <v>230</v>
      </c>
      <c r="E71" s="84" t="s">
        <v>37</v>
      </c>
      <c r="F71" s="10" t="s">
        <v>1</v>
      </c>
      <c r="G71" s="26">
        <v>67200</v>
      </c>
      <c r="H71" s="27">
        <f t="shared" si="13"/>
        <v>497280</v>
      </c>
    </row>
    <row r="72" spans="1:8" s="25" customFormat="1" ht="15" customHeight="1">
      <c r="A72" s="123"/>
      <c r="B72" s="10" t="s">
        <v>24</v>
      </c>
      <c r="C72" s="48"/>
      <c r="D72" s="10"/>
      <c r="E72" s="48">
        <v>0.1</v>
      </c>
      <c r="F72" s="10" t="s">
        <v>2</v>
      </c>
      <c r="G72" s="26">
        <v>36750</v>
      </c>
      <c r="H72" s="27">
        <f t="shared" si="13"/>
        <v>3675</v>
      </c>
    </row>
    <row r="73" spans="1:8" s="25" customFormat="1" ht="15" customHeight="1">
      <c r="A73" s="123"/>
      <c r="B73" s="10" t="s">
        <v>46</v>
      </c>
      <c r="C73" s="36"/>
      <c r="D73" s="10"/>
      <c r="E73" s="84" t="s">
        <v>48</v>
      </c>
      <c r="F73" s="10" t="s">
        <v>1</v>
      </c>
      <c r="G73" s="26">
        <v>31500</v>
      </c>
      <c r="H73" s="27">
        <f t="shared" si="13"/>
        <v>166950</v>
      </c>
    </row>
    <row r="74" spans="1:8" s="25" customFormat="1" ht="15" customHeight="1">
      <c r="A74" s="123"/>
      <c r="B74" s="10" t="s">
        <v>6</v>
      </c>
      <c r="C74" s="10"/>
      <c r="D74" s="10"/>
      <c r="E74" s="48">
        <v>0.1</v>
      </c>
      <c r="F74" s="10" t="s">
        <v>1</v>
      </c>
      <c r="G74" s="26">
        <v>57750</v>
      </c>
      <c r="H74" s="27">
        <f t="shared" si="13"/>
        <v>5775</v>
      </c>
    </row>
    <row r="75" spans="1:8" s="25" customFormat="1" ht="15" customHeight="1">
      <c r="A75" s="124"/>
      <c r="B75" s="29" t="s">
        <v>9</v>
      </c>
      <c r="C75" s="29"/>
      <c r="D75" s="29"/>
      <c r="E75" s="87"/>
      <c r="F75" s="30"/>
      <c r="G75" s="29"/>
      <c r="H75" s="27">
        <f>144155+965</f>
        <v>145120</v>
      </c>
    </row>
    <row r="76" spans="1:8" s="38" customFormat="1" ht="18.600000000000001" customHeight="1">
      <c r="A76" s="39"/>
      <c r="B76" s="40"/>
      <c r="C76" s="41"/>
      <c r="D76" s="41"/>
      <c r="E76" s="88"/>
      <c r="F76" s="42"/>
      <c r="G76" s="40"/>
      <c r="H76" s="43">
        <f>SUM(H68:H75)</f>
        <v>3910000</v>
      </c>
    </row>
    <row r="77" spans="1:8" s="25" customFormat="1" ht="15" customHeight="1">
      <c r="A77" s="28"/>
      <c r="B77" s="57" t="s">
        <v>7</v>
      </c>
      <c r="C77" s="50">
        <f>E77/D77</f>
        <v>0.12043478260869565</v>
      </c>
      <c r="D77" s="10">
        <v>230</v>
      </c>
      <c r="E77" s="81" t="s">
        <v>35</v>
      </c>
      <c r="F77" s="46" t="s">
        <v>1</v>
      </c>
      <c r="G77" s="82">
        <v>21000</v>
      </c>
      <c r="H77" s="47">
        <f>E77*G77</f>
        <v>581700</v>
      </c>
    </row>
    <row r="78" spans="1:8" s="25" customFormat="1" ht="15" customHeight="1">
      <c r="A78" s="123" t="s">
        <v>68</v>
      </c>
      <c r="B78" s="46" t="s">
        <v>41</v>
      </c>
      <c r="C78" s="35">
        <f t="shared" ref="C78:C80" si="14">E78/D78</f>
        <v>7.3913043478260873E-2</v>
      </c>
      <c r="D78" s="10">
        <v>230</v>
      </c>
      <c r="E78" s="81" t="s">
        <v>73</v>
      </c>
      <c r="F78" s="10" t="s">
        <v>1</v>
      </c>
      <c r="G78" s="82">
        <v>131250</v>
      </c>
      <c r="H78" s="27">
        <f>G78*E78</f>
        <v>2231250</v>
      </c>
    </row>
    <row r="79" spans="1:8" s="25" customFormat="1" ht="19.2" customHeight="1">
      <c r="A79" s="123"/>
      <c r="B79" s="10" t="s">
        <v>39</v>
      </c>
      <c r="C79" s="35">
        <f t="shared" si="14"/>
        <v>4.3478260869565218E-3</v>
      </c>
      <c r="D79" s="49">
        <v>230</v>
      </c>
      <c r="E79" s="48">
        <v>1</v>
      </c>
      <c r="F79" s="10" t="s">
        <v>2</v>
      </c>
      <c r="G79" s="26">
        <v>141750</v>
      </c>
      <c r="H79" s="27">
        <f t="shared" ref="H79" si="15">E79*G79</f>
        <v>141750</v>
      </c>
    </row>
    <row r="80" spans="1:8" s="25" customFormat="1" ht="15" customHeight="1">
      <c r="A80" s="123"/>
      <c r="B80" s="10" t="s">
        <v>4</v>
      </c>
      <c r="C80" s="36">
        <f t="shared" si="14"/>
        <v>0.54347826086956519</v>
      </c>
      <c r="D80" s="49">
        <v>230</v>
      </c>
      <c r="E80" s="84" t="s">
        <v>72</v>
      </c>
      <c r="F80" s="10" t="s">
        <v>61</v>
      </c>
      <c r="G80" s="26">
        <v>3510</v>
      </c>
      <c r="H80" s="27">
        <f>E80*G80</f>
        <v>438750</v>
      </c>
    </row>
    <row r="81" spans="1:8" s="25" customFormat="1" ht="15" customHeight="1">
      <c r="A81" s="123"/>
      <c r="B81" s="10" t="s">
        <v>69</v>
      </c>
      <c r="C81" s="36"/>
      <c r="D81" s="10"/>
      <c r="E81" s="84" t="s">
        <v>44</v>
      </c>
      <c r="F81" s="10" t="s">
        <v>43</v>
      </c>
      <c r="G81" s="26">
        <v>75600</v>
      </c>
      <c r="H81" s="27">
        <f>E81*G81</f>
        <v>151200</v>
      </c>
    </row>
    <row r="82" spans="1:8" s="25" customFormat="1" ht="15" customHeight="1">
      <c r="A82" s="123"/>
      <c r="B82" s="10" t="s">
        <v>45</v>
      </c>
      <c r="C82" s="36"/>
      <c r="D82" s="10"/>
      <c r="E82" s="84" t="s">
        <v>44</v>
      </c>
      <c r="F82" s="10" t="s">
        <v>2</v>
      </c>
      <c r="G82" s="26">
        <v>44280</v>
      </c>
      <c r="H82" s="27">
        <f>E82*G82</f>
        <v>88560</v>
      </c>
    </row>
    <row r="83" spans="1:8" s="25" customFormat="1" ht="15" customHeight="1">
      <c r="A83" s="123"/>
      <c r="B83" s="10" t="s">
        <v>71</v>
      </c>
      <c r="C83" s="36"/>
      <c r="D83" s="10"/>
      <c r="E83" s="84" t="s">
        <v>47</v>
      </c>
      <c r="F83" s="10" t="s">
        <v>2</v>
      </c>
      <c r="G83" s="26">
        <v>24150</v>
      </c>
      <c r="H83" s="27">
        <f>E83*G83</f>
        <v>123164.99999999999</v>
      </c>
    </row>
    <row r="84" spans="1:8" s="25" customFormat="1" ht="15" customHeight="1">
      <c r="A84" s="123"/>
      <c r="B84" s="10" t="s">
        <v>17</v>
      </c>
      <c r="C84" s="35"/>
      <c r="D84" s="10"/>
      <c r="E84" s="84" t="s">
        <v>22</v>
      </c>
      <c r="F84" s="10" t="s">
        <v>2</v>
      </c>
      <c r="G84" s="26">
        <v>36750</v>
      </c>
      <c r="H84" s="27">
        <f t="shared" ref="H84:H85" si="16">E84*G84</f>
        <v>3675</v>
      </c>
    </row>
    <row r="85" spans="1:8" s="25" customFormat="1" ht="15" customHeight="1">
      <c r="A85" s="123"/>
      <c r="B85" s="10" t="s">
        <v>6</v>
      </c>
      <c r="C85" s="48"/>
      <c r="D85" s="10"/>
      <c r="E85" s="89">
        <v>0.1</v>
      </c>
      <c r="F85" s="10" t="s">
        <v>1</v>
      </c>
      <c r="G85" s="26">
        <v>57750</v>
      </c>
      <c r="H85" s="27">
        <f t="shared" si="16"/>
        <v>5775</v>
      </c>
    </row>
    <row r="86" spans="1:8" s="25" customFormat="1" ht="15" customHeight="1">
      <c r="A86" s="123"/>
      <c r="B86" s="29" t="s">
        <v>9</v>
      </c>
      <c r="C86" s="29"/>
      <c r="D86" s="29"/>
      <c r="E86" s="87"/>
      <c r="F86" s="30"/>
      <c r="G86" s="29"/>
      <c r="H86" s="31">
        <f>144155+20</f>
        <v>144175</v>
      </c>
    </row>
    <row r="87" spans="1:8" s="32" customFormat="1" ht="20.399999999999999" customHeight="1">
      <c r="A87" s="61"/>
      <c r="B87" s="6"/>
      <c r="C87" s="6"/>
      <c r="D87" s="6"/>
      <c r="E87" s="90"/>
      <c r="F87" s="7"/>
      <c r="G87" s="6"/>
      <c r="H87" s="2">
        <f>SUM(H77:H86)</f>
        <v>3910000</v>
      </c>
    </row>
    <row r="88" spans="1:8" s="32" customFormat="1" ht="20.399999999999999" customHeight="1">
      <c r="A88" s="126" t="s">
        <v>74</v>
      </c>
      <c r="B88" s="12" t="s">
        <v>5</v>
      </c>
      <c r="C88" s="13">
        <f>E88/D88</f>
        <v>0.12196261682242991</v>
      </c>
      <c r="D88" s="59">
        <v>214</v>
      </c>
      <c r="E88" s="53" t="s">
        <v>76</v>
      </c>
      <c r="F88" s="22" t="s">
        <v>1</v>
      </c>
      <c r="G88" s="34">
        <v>21000</v>
      </c>
      <c r="H88" s="85">
        <f>E88*G88</f>
        <v>548100</v>
      </c>
    </row>
    <row r="89" spans="1:8" s="32" customFormat="1" ht="20.399999999999999" customHeight="1">
      <c r="A89" s="127"/>
      <c r="B89" s="86" t="s">
        <v>36</v>
      </c>
      <c r="C89" s="14">
        <f>E89/D89</f>
        <v>0.10280373831775701</v>
      </c>
      <c r="D89" s="4">
        <v>214</v>
      </c>
      <c r="E89" s="11">
        <v>22</v>
      </c>
      <c r="F89" s="4" t="s">
        <v>1</v>
      </c>
      <c r="G89" s="5">
        <v>87150</v>
      </c>
      <c r="H89" s="85">
        <f>E89*G89</f>
        <v>1917300</v>
      </c>
    </row>
    <row r="90" spans="1:8" s="32" customFormat="1" ht="20.399999999999999" customHeight="1">
      <c r="A90" s="127"/>
      <c r="B90" s="10" t="s">
        <v>16</v>
      </c>
      <c r="C90" s="10">
        <f t="shared" ref="C90:C91" si="17">E90/D90</f>
        <v>4.6261682242990654E-2</v>
      </c>
      <c r="D90" s="10">
        <v>214</v>
      </c>
      <c r="E90" s="84" t="s">
        <v>77</v>
      </c>
      <c r="F90" s="10" t="s">
        <v>1</v>
      </c>
      <c r="G90" s="26">
        <v>67200</v>
      </c>
      <c r="H90" s="85">
        <f t="shared" ref="H90:H95" si="18">E90*G90</f>
        <v>665280</v>
      </c>
    </row>
    <row r="91" spans="1:8" s="32" customFormat="1" ht="20.399999999999999" customHeight="1">
      <c r="A91" s="127"/>
      <c r="B91" s="10" t="s">
        <v>39</v>
      </c>
      <c r="C91" s="35">
        <f t="shared" si="17"/>
        <v>4.6728971962616819E-3</v>
      </c>
      <c r="D91" s="49">
        <v>214</v>
      </c>
      <c r="E91" s="48">
        <v>1</v>
      </c>
      <c r="F91" s="10" t="s">
        <v>2</v>
      </c>
      <c r="G91" s="26">
        <v>141750</v>
      </c>
      <c r="H91" s="85">
        <f t="shared" si="18"/>
        <v>141750</v>
      </c>
    </row>
    <row r="92" spans="1:8" s="32" customFormat="1" ht="20.399999999999999" customHeight="1">
      <c r="A92" s="127"/>
      <c r="B92" s="59" t="s">
        <v>64</v>
      </c>
      <c r="C92" s="70"/>
      <c r="D92" s="59">
        <v>214</v>
      </c>
      <c r="E92" s="54" t="s">
        <v>66</v>
      </c>
      <c r="F92" s="59" t="s">
        <v>2</v>
      </c>
      <c r="G92" s="68">
        <v>25200</v>
      </c>
      <c r="H92" s="85">
        <f t="shared" si="18"/>
        <v>100800</v>
      </c>
    </row>
    <row r="93" spans="1:8" s="32" customFormat="1" ht="20.399999999999999" customHeight="1">
      <c r="A93" s="127"/>
      <c r="B93" s="59" t="s">
        <v>65</v>
      </c>
      <c r="C93" s="70"/>
      <c r="D93" s="59"/>
      <c r="E93" s="54" t="s">
        <v>26</v>
      </c>
      <c r="F93" s="59" t="s">
        <v>1</v>
      </c>
      <c r="G93" s="68">
        <v>22050</v>
      </c>
      <c r="H93" s="85">
        <f t="shared" si="18"/>
        <v>110250</v>
      </c>
    </row>
    <row r="94" spans="1:8" s="32" customFormat="1" ht="20.399999999999999" customHeight="1">
      <c r="A94" s="127"/>
      <c r="B94" s="59" t="s">
        <v>17</v>
      </c>
      <c r="C94" s="67"/>
      <c r="D94" s="59"/>
      <c r="E94" s="54" t="s">
        <v>22</v>
      </c>
      <c r="F94" s="59" t="s">
        <v>2</v>
      </c>
      <c r="G94" s="26">
        <v>36750</v>
      </c>
      <c r="H94" s="85">
        <f t="shared" si="18"/>
        <v>3675</v>
      </c>
    </row>
    <row r="95" spans="1:8" s="32" customFormat="1" ht="20.399999999999999" customHeight="1">
      <c r="A95" s="127"/>
      <c r="B95" s="59" t="s">
        <v>6</v>
      </c>
      <c r="C95" s="60"/>
      <c r="D95" s="59"/>
      <c r="E95" s="93">
        <v>0.1</v>
      </c>
      <c r="F95" s="59" t="s">
        <v>1</v>
      </c>
      <c r="G95" s="26">
        <v>57750</v>
      </c>
      <c r="H95" s="85">
        <f t="shared" si="18"/>
        <v>5775</v>
      </c>
    </row>
    <row r="96" spans="1:8" s="32" customFormat="1" ht="20.399999999999999" customHeight="1">
      <c r="A96" s="77"/>
      <c r="B96" s="71" t="s">
        <v>9</v>
      </c>
      <c r="C96" s="71"/>
      <c r="D96" s="71"/>
      <c r="E96" s="91"/>
      <c r="F96" s="73"/>
      <c r="G96" s="71"/>
      <c r="H96" s="85">
        <f>144155+915</f>
        <v>145070</v>
      </c>
    </row>
    <row r="97" spans="1:8" s="32" customFormat="1" ht="20.399999999999999" customHeight="1">
      <c r="A97" s="61"/>
      <c r="B97" s="78"/>
      <c r="C97" s="62"/>
      <c r="D97" s="78"/>
      <c r="E97" s="92"/>
      <c r="F97" s="78"/>
      <c r="G97" s="79"/>
      <c r="H97" s="80">
        <f>SUM(H88:H96)</f>
        <v>3638000</v>
      </c>
    </row>
    <row r="98" spans="1:8" s="32" customFormat="1" ht="15" customHeight="1">
      <c r="A98" s="119" t="s">
        <v>75</v>
      </c>
      <c r="B98" s="22" t="s">
        <v>7</v>
      </c>
      <c r="C98" s="33">
        <f>E98/D98</f>
        <v>0.1206140350877193</v>
      </c>
      <c r="D98" s="59">
        <v>228</v>
      </c>
      <c r="E98" s="53" t="s">
        <v>40</v>
      </c>
      <c r="F98" s="22" t="s">
        <v>1</v>
      </c>
      <c r="G98" s="34">
        <v>21000</v>
      </c>
      <c r="H98" s="24">
        <f>E98*G98</f>
        <v>577500</v>
      </c>
    </row>
    <row r="99" spans="1:8" s="32" customFormat="1" ht="24.6" customHeight="1">
      <c r="A99" s="119"/>
      <c r="B99" s="10" t="s">
        <v>30</v>
      </c>
      <c r="C99" s="35">
        <f t="shared" ref="C99:C102" si="19">E99/D99</f>
        <v>6.5789473684210523E-2</v>
      </c>
      <c r="D99" s="59">
        <v>228</v>
      </c>
      <c r="E99" s="48">
        <v>15</v>
      </c>
      <c r="F99" s="10" t="s">
        <v>1</v>
      </c>
      <c r="G99" s="26">
        <v>140700</v>
      </c>
      <c r="H99" s="27">
        <f>E99*G99-1892</f>
        <v>2108608</v>
      </c>
    </row>
    <row r="100" spans="1:8" s="32" customFormat="1" ht="15" customHeight="1">
      <c r="A100" s="119"/>
      <c r="B100" s="10" t="s">
        <v>50</v>
      </c>
      <c r="C100" s="36">
        <f t="shared" si="19"/>
        <v>3.9035087719298249E-2</v>
      </c>
      <c r="D100" s="49">
        <v>228</v>
      </c>
      <c r="E100" s="76" t="s">
        <v>78</v>
      </c>
      <c r="F100" s="10" t="s">
        <v>1</v>
      </c>
      <c r="G100" s="26">
        <v>81900</v>
      </c>
      <c r="H100" s="27">
        <f>E100*G100</f>
        <v>728910</v>
      </c>
    </row>
    <row r="101" spans="1:8" s="32" customFormat="1" ht="15" customHeight="1">
      <c r="A101" s="119"/>
      <c r="B101" s="10" t="s">
        <v>21</v>
      </c>
      <c r="C101" s="36">
        <f t="shared" si="19"/>
        <v>4.3859649122807015E-3</v>
      </c>
      <c r="D101" s="59">
        <v>228</v>
      </c>
      <c r="E101" s="84" t="s">
        <v>10</v>
      </c>
      <c r="F101" s="10" t="s">
        <v>1</v>
      </c>
      <c r="G101" s="26">
        <v>173250</v>
      </c>
      <c r="H101" s="27">
        <f t="shared" ref="H101:H105" si="20">E101*G101</f>
        <v>173250</v>
      </c>
    </row>
    <row r="102" spans="1:8" s="32" customFormat="1" ht="15" customHeight="1">
      <c r="A102" s="75"/>
      <c r="B102" s="10" t="s">
        <v>51</v>
      </c>
      <c r="C102" s="36">
        <f t="shared" si="19"/>
        <v>1.3157894736842105E-2</v>
      </c>
      <c r="D102" s="49">
        <v>228</v>
      </c>
      <c r="E102" s="84" t="s">
        <v>23</v>
      </c>
      <c r="F102" s="10" t="s">
        <v>2</v>
      </c>
      <c r="G102" s="26">
        <v>23100</v>
      </c>
      <c r="H102" s="27">
        <f t="shared" si="20"/>
        <v>69300</v>
      </c>
    </row>
    <row r="103" spans="1:8" s="32" customFormat="1" ht="15" customHeight="1">
      <c r="A103" s="75"/>
      <c r="B103" s="10" t="s">
        <v>52</v>
      </c>
      <c r="C103" s="50"/>
      <c r="D103" s="49"/>
      <c r="E103" s="84" t="s">
        <v>44</v>
      </c>
      <c r="F103" s="10" t="s">
        <v>2</v>
      </c>
      <c r="G103" s="26">
        <v>31500</v>
      </c>
      <c r="H103" s="27">
        <f t="shared" si="20"/>
        <v>63000</v>
      </c>
    </row>
    <row r="104" spans="1:8" s="32" customFormat="1" ht="15" customHeight="1">
      <c r="A104" s="75"/>
      <c r="B104" s="10" t="s">
        <v>25</v>
      </c>
      <c r="C104" s="37"/>
      <c r="D104" s="10"/>
      <c r="E104" s="84" t="s">
        <v>22</v>
      </c>
      <c r="F104" s="10" t="s">
        <v>1</v>
      </c>
      <c r="G104" s="26">
        <v>60900</v>
      </c>
      <c r="H104" s="27">
        <f t="shared" si="20"/>
        <v>6090</v>
      </c>
    </row>
    <row r="105" spans="1:8" s="32" customFormat="1" ht="15" customHeight="1">
      <c r="A105" s="75"/>
      <c r="B105" s="10" t="s">
        <v>29</v>
      </c>
      <c r="C105" s="29"/>
      <c r="D105" s="10"/>
      <c r="E105" s="84" t="s">
        <v>22</v>
      </c>
      <c r="F105" s="10" t="s">
        <v>1</v>
      </c>
      <c r="G105" s="26">
        <v>42000</v>
      </c>
      <c r="H105" s="27">
        <f t="shared" si="20"/>
        <v>4200</v>
      </c>
    </row>
    <row r="106" spans="1:8" s="32" customFormat="1" ht="15" customHeight="1">
      <c r="A106" s="75"/>
      <c r="B106" s="71" t="s">
        <v>9</v>
      </c>
      <c r="C106" s="71"/>
      <c r="D106" s="71"/>
      <c r="E106" s="91"/>
      <c r="F106" s="73"/>
      <c r="G106" s="71"/>
      <c r="H106" s="74">
        <f>144155+987</f>
        <v>145142</v>
      </c>
    </row>
    <row r="107" spans="1:8" s="44" customFormat="1" ht="19.8" customHeight="1">
      <c r="A107" s="63"/>
      <c r="B107" s="51"/>
      <c r="C107" s="51"/>
      <c r="D107" s="51"/>
      <c r="E107" s="55"/>
      <c r="F107" s="64"/>
      <c r="G107" s="51"/>
      <c r="H107" s="65">
        <f>SUM(H98:H106)</f>
        <v>3876000</v>
      </c>
    </row>
    <row r="108" spans="1:8">
      <c r="A108" s="17"/>
      <c r="B108" s="17"/>
      <c r="C108" s="17"/>
      <c r="D108" s="17"/>
      <c r="E108" s="94"/>
    </row>
    <row r="109" spans="1:8" ht="18">
      <c r="A109" s="120" t="s">
        <v>11</v>
      </c>
      <c r="B109" s="120"/>
      <c r="C109" s="120" t="s">
        <v>12</v>
      </c>
      <c r="D109" s="120"/>
      <c r="E109" s="120"/>
      <c r="F109" s="1"/>
      <c r="G109" s="120" t="s">
        <v>13</v>
      </c>
      <c r="H109" s="120"/>
    </row>
    <row r="117" spans="1:8" ht="15.6">
      <c r="A117" s="3" t="s">
        <v>0</v>
      </c>
      <c r="B117" s="3"/>
    </row>
    <row r="118" spans="1:8" s="19" customFormat="1" ht="16.8" customHeight="1">
      <c r="A118" s="120" t="s">
        <v>57</v>
      </c>
      <c r="B118" s="120"/>
      <c r="C118" s="120"/>
      <c r="D118" s="120"/>
      <c r="E118" s="120"/>
      <c r="F118" s="120"/>
      <c r="G118" s="120"/>
      <c r="H118" s="120"/>
    </row>
    <row r="119" spans="1:8" s="19" customFormat="1" ht="16.2" customHeight="1">
      <c r="A119" s="18"/>
      <c r="B119" s="121" t="s">
        <v>58</v>
      </c>
      <c r="C119" s="121"/>
      <c r="D119" s="121"/>
      <c r="E119" s="121"/>
      <c r="F119" s="121"/>
      <c r="G119" s="121"/>
      <c r="H119" s="121"/>
    </row>
    <row r="120" spans="1:8" s="25" customFormat="1" ht="15" customHeight="1">
      <c r="A120" s="122" t="s">
        <v>53</v>
      </c>
      <c r="B120" s="57" t="s">
        <v>5</v>
      </c>
      <c r="C120" s="21">
        <f>E120/D120</f>
        <v>0.12043478260869565</v>
      </c>
      <c r="D120" s="10">
        <v>230</v>
      </c>
      <c r="E120" s="45">
        <v>27.7</v>
      </c>
      <c r="F120" s="22" t="s">
        <v>1</v>
      </c>
      <c r="G120" s="83">
        <v>21000</v>
      </c>
      <c r="H120" s="24">
        <f>E120*G120</f>
        <v>581700</v>
      </c>
    </row>
    <row r="121" spans="1:8" s="25" customFormat="1" ht="15" customHeight="1">
      <c r="A121" s="123"/>
      <c r="B121" s="10" t="s">
        <v>3</v>
      </c>
      <c r="C121" s="10">
        <f>E121/D121</f>
        <v>7.0434782608695651E-2</v>
      </c>
      <c r="D121" s="10">
        <v>230</v>
      </c>
      <c r="E121" s="48">
        <v>16.2</v>
      </c>
      <c r="F121" s="10" t="s">
        <v>1</v>
      </c>
      <c r="G121" s="26">
        <v>141750</v>
      </c>
      <c r="H121" s="27">
        <f>E121*G121</f>
        <v>2296350</v>
      </c>
    </row>
    <row r="122" spans="1:8" s="25" customFormat="1" ht="15" customHeight="1">
      <c r="A122" s="123"/>
      <c r="B122" s="10" t="s">
        <v>14</v>
      </c>
      <c r="C122" s="10">
        <f t="shared" ref="C122:C123" si="21">E122/D122</f>
        <v>3.0434782608695652E-3</v>
      </c>
      <c r="D122" s="10">
        <v>230</v>
      </c>
      <c r="E122" s="84" t="s">
        <v>15</v>
      </c>
      <c r="F122" s="10" t="s">
        <v>1</v>
      </c>
      <c r="G122" s="26">
        <v>304500</v>
      </c>
      <c r="H122" s="27">
        <f t="shared" ref="H122:H126" si="22">E122*G122</f>
        <v>213150</v>
      </c>
    </row>
    <row r="123" spans="1:8" s="25" customFormat="1" ht="15" customHeight="1">
      <c r="A123" s="123"/>
      <c r="B123" s="10" t="s">
        <v>16</v>
      </c>
      <c r="C123" s="10">
        <f t="shared" si="21"/>
        <v>3.2173913043478261E-2</v>
      </c>
      <c r="D123" s="10">
        <v>230</v>
      </c>
      <c r="E123" s="84" t="s">
        <v>37</v>
      </c>
      <c r="F123" s="10" t="s">
        <v>1</v>
      </c>
      <c r="G123" s="26">
        <v>67200</v>
      </c>
      <c r="H123" s="27">
        <f t="shared" si="22"/>
        <v>497280</v>
      </c>
    </row>
    <row r="124" spans="1:8" s="25" customFormat="1" ht="15" customHeight="1">
      <c r="A124" s="123"/>
      <c r="B124" s="10" t="s">
        <v>24</v>
      </c>
      <c r="C124" s="48"/>
      <c r="D124" s="10"/>
      <c r="E124" s="48">
        <v>0.1</v>
      </c>
      <c r="F124" s="10" t="s">
        <v>2</v>
      </c>
      <c r="G124" s="26">
        <v>36750</v>
      </c>
      <c r="H124" s="27">
        <f t="shared" si="22"/>
        <v>3675</v>
      </c>
    </row>
    <row r="125" spans="1:8" s="25" customFormat="1" ht="15" customHeight="1">
      <c r="A125" s="123"/>
      <c r="B125" s="10" t="s">
        <v>46</v>
      </c>
      <c r="C125" s="36"/>
      <c r="D125" s="10"/>
      <c r="E125" s="84" t="s">
        <v>48</v>
      </c>
      <c r="F125" s="10" t="s">
        <v>1</v>
      </c>
      <c r="G125" s="26">
        <v>31500</v>
      </c>
      <c r="H125" s="27">
        <f t="shared" si="22"/>
        <v>166950</v>
      </c>
    </row>
    <row r="126" spans="1:8" s="25" customFormat="1" ht="15" customHeight="1">
      <c r="A126" s="123"/>
      <c r="B126" s="10" t="s">
        <v>6</v>
      </c>
      <c r="C126" s="10"/>
      <c r="D126" s="10"/>
      <c r="E126" s="48">
        <v>0.1</v>
      </c>
      <c r="F126" s="10" t="s">
        <v>1</v>
      </c>
      <c r="G126" s="26">
        <v>57750</v>
      </c>
      <c r="H126" s="27">
        <f t="shared" si="22"/>
        <v>5775</v>
      </c>
    </row>
    <row r="127" spans="1:8" s="25" customFormat="1" ht="15" customHeight="1">
      <c r="A127" s="124"/>
      <c r="B127" s="29" t="s">
        <v>9</v>
      </c>
      <c r="C127" s="29"/>
      <c r="D127" s="29"/>
      <c r="E127" s="87"/>
      <c r="F127" s="30"/>
      <c r="G127" s="29"/>
      <c r="H127" s="27">
        <f>144155+965</f>
        <v>145120</v>
      </c>
    </row>
    <row r="128" spans="1:8" s="38" customFormat="1" ht="18.600000000000001" customHeight="1">
      <c r="A128" s="39"/>
      <c r="B128" s="40"/>
      <c r="C128" s="41"/>
      <c r="D128" s="41"/>
      <c r="E128" s="88"/>
      <c r="F128" s="42"/>
      <c r="G128" s="40"/>
      <c r="H128" s="43">
        <f>SUM(H120:H127)</f>
        <v>3910000</v>
      </c>
    </row>
    <row r="129" spans="1:8" s="25" customFormat="1" ht="15" customHeight="1">
      <c r="A129" s="28"/>
      <c r="B129" s="57" t="s">
        <v>7</v>
      </c>
      <c r="C129" s="50">
        <f>E129/D129</f>
        <v>0.12043478260869565</v>
      </c>
      <c r="D129" s="10">
        <v>230</v>
      </c>
      <c r="E129" s="81" t="s">
        <v>35</v>
      </c>
      <c r="F129" s="46" t="s">
        <v>1</v>
      </c>
      <c r="G129" s="82">
        <v>21000</v>
      </c>
      <c r="H129" s="47">
        <f>E129*G129</f>
        <v>581700</v>
      </c>
    </row>
    <row r="130" spans="1:8" s="25" customFormat="1" ht="15" customHeight="1">
      <c r="A130" s="123" t="s">
        <v>54</v>
      </c>
      <c r="B130" s="46" t="s">
        <v>41</v>
      </c>
      <c r="C130" s="35">
        <f t="shared" ref="C130:C132" si="23">E130/D130</f>
        <v>7.5652173913043477E-2</v>
      </c>
      <c r="D130" s="10">
        <v>230</v>
      </c>
      <c r="E130" s="81" t="s">
        <v>49</v>
      </c>
      <c r="F130" s="10" t="s">
        <v>1</v>
      </c>
      <c r="G130" s="82">
        <v>131250</v>
      </c>
      <c r="H130" s="27">
        <f>G130*E130</f>
        <v>2283750</v>
      </c>
    </row>
    <row r="131" spans="1:8" s="25" customFormat="1" ht="19.2" customHeight="1">
      <c r="A131" s="123"/>
      <c r="B131" s="10" t="s">
        <v>39</v>
      </c>
      <c r="C131" s="35">
        <f t="shared" si="23"/>
        <v>4.3478260869565218E-3</v>
      </c>
      <c r="D131" s="49">
        <v>230</v>
      </c>
      <c r="E131" s="48">
        <v>1</v>
      </c>
      <c r="F131" s="10" t="s">
        <v>2</v>
      </c>
      <c r="G131" s="26">
        <v>141750</v>
      </c>
      <c r="H131" s="27">
        <f t="shared" ref="H131" si="24">E131*G131</f>
        <v>141750</v>
      </c>
    </row>
    <row r="132" spans="1:8" s="25" customFormat="1" ht="15" customHeight="1">
      <c r="A132" s="123"/>
      <c r="B132" s="10" t="s">
        <v>4</v>
      </c>
      <c r="C132" s="36">
        <f t="shared" si="23"/>
        <v>0.54545454545454541</v>
      </c>
      <c r="D132" s="10">
        <v>220</v>
      </c>
      <c r="E132" s="84" t="s">
        <v>60</v>
      </c>
      <c r="F132" s="10" t="s">
        <v>61</v>
      </c>
      <c r="G132" s="26">
        <v>3510</v>
      </c>
      <c r="H132" s="27">
        <f>E132*G132</f>
        <v>421200</v>
      </c>
    </row>
    <row r="133" spans="1:8" s="25" customFormat="1" ht="15" customHeight="1">
      <c r="A133" s="123"/>
      <c r="B133" s="10" t="s">
        <v>42</v>
      </c>
      <c r="C133" s="36"/>
      <c r="D133" s="10"/>
      <c r="E133" s="84" t="s">
        <v>23</v>
      </c>
      <c r="F133" s="10" t="s">
        <v>43</v>
      </c>
      <c r="G133" s="26">
        <v>37800</v>
      </c>
      <c r="H133" s="27">
        <f>E133*G133</f>
        <v>113400</v>
      </c>
    </row>
    <row r="134" spans="1:8" s="25" customFormat="1" ht="15" customHeight="1">
      <c r="A134" s="123"/>
      <c r="B134" s="10" t="s">
        <v>45</v>
      </c>
      <c r="C134" s="36"/>
      <c r="D134" s="10"/>
      <c r="E134" s="84" t="s">
        <v>10</v>
      </c>
      <c r="F134" s="10" t="s">
        <v>2</v>
      </c>
      <c r="G134" s="26">
        <v>44280</v>
      </c>
      <c r="H134" s="27">
        <f>E134*G134</f>
        <v>44280</v>
      </c>
    </row>
    <row r="135" spans="1:8" s="25" customFormat="1" ht="15" customHeight="1">
      <c r="A135" s="123"/>
      <c r="B135" s="10" t="s">
        <v>59</v>
      </c>
      <c r="C135" s="36"/>
      <c r="D135" s="10"/>
      <c r="E135" s="84" t="s">
        <v>31</v>
      </c>
      <c r="F135" s="10" t="s">
        <v>2</v>
      </c>
      <c r="G135" s="26">
        <v>31500</v>
      </c>
      <c r="H135" s="27">
        <f>E135*G135</f>
        <v>182700</v>
      </c>
    </row>
    <row r="136" spans="1:8" s="25" customFormat="1" ht="15" customHeight="1">
      <c r="A136" s="123"/>
      <c r="B136" s="10" t="s">
        <v>17</v>
      </c>
      <c r="C136" s="35"/>
      <c r="D136" s="10"/>
      <c r="E136" s="84" t="s">
        <v>22</v>
      </c>
      <c r="F136" s="10" t="s">
        <v>2</v>
      </c>
      <c r="G136" s="26">
        <v>36750</v>
      </c>
      <c r="H136" s="27">
        <f t="shared" ref="H136:H137" si="25">E136*G136</f>
        <v>3675</v>
      </c>
    </row>
    <row r="137" spans="1:8" s="25" customFormat="1" ht="15" customHeight="1">
      <c r="A137" s="123"/>
      <c r="B137" s="10" t="s">
        <v>6</v>
      </c>
      <c r="C137" s="48"/>
      <c r="D137" s="10"/>
      <c r="E137" s="89">
        <v>0.1</v>
      </c>
      <c r="F137" s="10" t="s">
        <v>1</v>
      </c>
      <c r="G137" s="26">
        <v>57750</v>
      </c>
      <c r="H137" s="27">
        <f t="shared" si="25"/>
        <v>5775</v>
      </c>
    </row>
    <row r="138" spans="1:8" s="25" customFormat="1" ht="15" customHeight="1">
      <c r="A138" s="123"/>
      <c r="B138" s="29" t="s">
        <v>9</v>
      </c>
      <c r="C138" s="29"/>
      <c r="D138" s="29"/>
      <c r="E138" s="87"/>
      <c r="F138" s="30"/>
      <c r="G138" s="29"/>
      <c r="H138" s="31">
        <f>130426+1089+255</f>
        <v>131770</v>
      </c>
    </row>
    <row r="139" spans="1:8" s="32" customFormat="1" ht="20.399999999999999" customHeight="1">
      <c r="A139" s="61"/>
      <c r="B139" s="6"/>
      <c r="C139" s="6"/>
      <c r="D139" s="6"/>
      <c r="E139" s="90"/>
      <c r="F139" s="7"/>
      <c r="G139" s="6"/>
      <c r="H139" s="2">
        <f>SUM(H129:H138)</f>
        <v>3910000</v>
      </c>
    </row>
    <row r="140" spans="1:8" s="32" customFormat="1" ht="20.399999999999999" customHeight="1">
      <c r="A140" s="126" t="s">
        <v>55</v>
      </c>
      <c r="B140" s="22" t="s">
        <v>7</v>
      </c>
      <c r="C140" s="33">
        <f>E140/D140</f>
        <v>0.12034632034632035</v>
      </c>
      <c r="D140" s="59">
        <v>231</v>
      </c>
      <c r="E140" s="53" t="s">
        <v>33</v>
      </c>
      <c r="F140" s="22" t="s">
        <v>1</v>
      </c>
      <c r="G140" s="34">
        <v>21000</v>
      </c>
      <c r="H140" s="24">
        <f>E140*G140</f>
        <v>583800</v>
      </c>
    </row>
    <row r="141" spans="1:8" s="32" customFormat="1" ht="20.399999999999999" customHeight="1">
      <c r="A141" s="127"/>
      <c r="B141" s="10" t="s">
        <v>30</v>
      </c>
      <c r="C141" s="35">
        <f t="shared" ref="C141:C144" si="26">E141/D141</f>
        <v>6.8398268398268403E-2</v>
      </c>
      <c r="D141" s="59">
        <v>231</v>
      </c>
      <c r="E141" s="48">
        <v>15.8</v>
      </c>
      <c r="F141" s="10" t="s">
        <v>1</v>
      </c>
      <c r="G141" s="26">
        <v>140700</v>
      </c>
      <c r="H141" s="27">
        <f>E141*G141-1892</f>
        <v>2221168</v>
      </c>
    </row>
    <row r="142" spans="1:8" s="32" customFormat="1" ht="20.399999999999999" customHeight="1">
      <c r="A142" s="127"/>
      <c r="B142" s="10" t="s">
        <v>50</v>
      </c>
      <c r="C142" s="36">
        <f t="shared" si="26"/>
        <v>3.67965367965368E-2</v>
      </c>
      <c r="D142" s="49">
        <v>231</v>
      </c>
      <c r="E142" s="76" t="s">
        <v>62</v>
      </c>
      <c r="F142" s="10" t="s">
        <v>1</v>
      </c>
      <c r="G142" s="26">
        <v>78750</v>
      </c>
      <c r="H142" s="27">
        <f>E142*G142</f>
        <v>669375</v>
      </c>
    </row>
    <row r="143" spans="1:8" s="32" customFormat="1" ht="20.399999999999999" customHeight="1">
      <c r="A143" s="127"/>
      <c r="B143" s="10" t="s">
        <v>21</v>
      </c>
      <c r="C143" s="36">
        <f t="shared" si="26"/>
        <v>4.329004329004329E-3</v>
      </c>
      <c r="D143" s="59">
        <v>231</v>
      </c>
      <c r="E143" s="84" t="s">
        <v>10</v>
      </c>
      <c r="F143" s="10" t="s">
        <v>1</v>
      </c>
      <c r="G143" s="26">
        <v>173250</v>
      </c>
      <c r="H143" s="27">
        <f t="shared" ref="H143:H147" si="27">E143*G143</f>
        <v>173250</v>
      </c>
    </row>
    <row r="144" spans="1:8" s="32" customFormat="1" ht="20.399999999999999" customHeight="1">
      <c r="A144" s="127"/>
      <c r="B144" s="10" t="s">
        <v>51</v>
      </c>
      <c r="C144" s="36">
        <f t="shared" si="26"/>
        <v>1.7748917748917747E-2</v>
      </c>
      <c r="D144" s="49">
        <v>231</v>
      </c>
      <c r="E144" s="84" t="s">
        <v>63</v>
      </c>
      <c r="F144" s="10" t="s">
        <v>2</v>
      </c>
      <c r="G144" s="26">
        <v>23100</v>
      </c>
      <c r="H144" s="27">
        <f t="shared" si="27"/>
        <v>94709.999999999985</v>
      </c>
    </row>
    <row r="145" spans="1:8" s="32" customFormat="1" ht="20.399999999999999" customHeight="1">
      <c r="A145" s="127"/>
      <c r="B145" s="10" t="s">
        <v>52</v>
      </c>
      <c r="C145" s="50"/>
      <c r="D145" s="49"/>
      <c r="E145" s="84" t="s">
        <v>10</v>
      </c>
      <c r="F145" s="10" t="s">
        <v>2</v>
      </c>
      <c r="G145" s="26">
        <v>31500</v>
      </c>
      <c r="H145" s="27">
        <f t="shared" si="27"/>
        <v>31500</v>
      </c>
    </row>
    <row r="146" spans="1:8" s="32" customFormat="1" ht="20.399999999999999" customHeight="1">
      <c r="A146" s="127"/>
      <c r="B146" s="10" t="s">
        <v>25</v>
      </c>
      <c r="C146" s="37"/>
      <c r="D146" s="10"/>
      <c r="E146" s="84" t="s">
        <v>22</v>
      </c>
      <c r="F146" s="10" t="s">
        <v>1</v>
      </c>
      <c r="G146" s="26">
        <v>60900</v>
      </c>
      <c r="H146" s="27">
        <f t="shared" si="27"/>
        <v>6090</v>
      </c>
    </row>
    <row r="147" spans="1:8" s="32" customFormat="1" ht="20.399999999999999" customHeight="1">
      <c r="A147" s="127"/>
      <c r="B147" s="10" t="s">
        <v>29</v>
      </c>
      <c r="C147" s="29"/>
      <c r="D147" s="10"/>
      <c r="E147" s="84" t="s">
        <v>22</v>
      </c>
      <c r="F147" s="10" t="s">
        <v>1</v>
      </c>
      <c r="G147" s="26">
        <v>42000</v>
      </c>
      <c r="H147" s="27">
        <f t="shared" si="27"/>
        <v>4200</v>
      </c>
    </row>
    <row r="148" spans="1:8" s="32" customFormat="1" ht="20.399999999999999" customHeight="1">
      <c r="A148" s="77"/>
      <c r="B148" s="71" t="s">
        <v>9</v>
      </c>
      <c r="C148" s="71"/>
      <c r="D148" s="71"/>
      <c r="E148" s="91"/>
      <c r="F148" s="73"/>
      <c r="G148" s="71"/>
      <c r="H148" s="74">
        <f>144155-1248</f>
        <v>142907</v>
      </c>
    </row>
    <row r="149" spans="1:8" s="32" customFormat="1" ht="20.399999999999999" customHeight="1">
      <c r="A149" s="61"/>
      <c r="B149" s="78"/>
      <c r="C149" s="62"/>
      <c r="D149" s="78"/>
      <c r="E149" s="92"/>
      <c r="F149" s="78"/>
      <c r="G149" s="79"/>
      <c r="H149" s="80">
        <f>SUM(H140:H148)</f>
        <v>3927000</v>
      </c>
    </row>
    <row r="150" spans="1:8" s="32" customFormat="1" ht="15" customHeight="1">
      <c r="A150" s="119" t="s">
        <v>56</v>
      </c>
      <c r="B150" s="12" t="s">
        <v>5</v>
      </c>
      <c r="C150" s="13">
        <f>E150/D150</f>
        <v>0.12034632034632035</v>
      </c>
      <c r="D150" s="59">
        <v>231</v>
      </c>
      <c r="E150" s="53" t="s">
        <v>33</v>
      </c>
      <c r="F150" s="22" t="s">
        <v>1</v>
      </c>
      <c r="G150" s="34">
        <v>21000</v>
      </c>
      <c r="H150" s="85">
        <f>G150*E150</f>
        <v>583800</v>
      </c>
    </row>
    <row r="151" spans="1:8" s="32" customFormat="1" ht="24.6" customHeight="1">
      <c r="A151" s="119"/>
      <c r="B151" s="86" t="s">
        <v>36</v>
      </c>
      <c r="C151" s="14">
        <f>E151/D151</f>
        <v>9.9567099567099568E-2</v>
      </c>
      <c r="D151" s="4">
        <v>231</v>
      </c>
      <c r="E151" s="11">
        <v>23</v>
      </c>
      <c r="F151" s="4" t="s">
        <v>1</v>
      </c>
      <c r="G151" s="5">
        <v>87150</v>
      </c>
      <c r="H151" s="85">
        <f>G151*E151</f>
        <v>2004450</v>
      </c>
    </row>
    <row r="152" spans="1:8" s="32" customFormat="1" ht="15" customHeight="1">
      <c r="A152" s="119"/>
      <c r="B152" s="10" t="s">
        <v>16</v>
      </c>
      <c r="C152" s="10">
        <f t="shared" ref="C152" si="28">E152/D152</f>
        <v>5.2173913043478258E-2</v>
      </c>
      <c r="D152" s="10">
        <v>230</v>
      </c>
      <c r="E152" s="84" t="s">
        <v>34</v>
      </c>
      <c r="F152" s="10" t="s">
        <v>1</v>
      </c>
      <c r="G152" s="26">
        <v>67200</v>
      </c>
      <c r="H152" s="27">
        <f t="shared" ref="H152" si="29">E152*G152</f>
        <v>806400</v>
      </c>
    </row>
    <row r="153" spans="1:8" s="32" customFormat="1" ht="15" customHeight="1">
      <c r="A153" s="119"/>
      <c r="B153" s="10" t="s">
        <v>39</v>
      </c>
      <c r="C153" s="35">
        <f t="shared" ref="C153" si="30">E153/D153</f>
        <v>4.329004329004329E-3</v>
      </c>
      <c r="D153" s="49">
        <v>231</v>
      </c>
      <c r="E153" s="48">
        <v>1</v>
      </c>
      <c r="F153" s="10" t="s">
        <v>2</v>
      </c>
      <c r="G153" s="26">
        <v>141750</v>
      </c>
      <c r="H153" s="27">
        <f t="shared" ref="H153" si="31">E153*G153</f>
        <v>141750</v>
      </c>
    </row>
    <row r="154" spans="1:8" s="32" customFormat="1" ht="15" customHeight="1">
      <c r="A154" s="75"/>
      <c r="B154" s="59" t="s">
        <v>64</v>
      </c>
      <c r="C154" s="70"/>
      <c r="D154" s="59">
        <v>231</v>
      </c>
      <c r="E154" s="54" t="s">
        <v>66</v>
      </c>
      <c r="F154" s="59" t="s">
        <v>2</v>
      </c>
      <c r="G154" s="68">
        <v>25200</v>
      </c>
      <c r="H154" s="69">
        <f>E154*G154</f>
        <v>100800</v>
      </c>
    </row>
    <row r="155" spans="1:8" s="32" customFormat="1" ht="15" customHeight="1">
      <c r="A155" s="75"/>
      <c r="B155" s="59" t="s">
        <v>65</v>
      </c>
      <c r="C155" s="70"/>
      <c r="D155" s="59"/>
      <c r="E155" s="54" t="s">
        <v>27</v>
      </c>
      <c r="F155" s="59" t="s">
        <v>1</v>
      </c>
      <c r="G155" s="68">
        <v>22050</v>
      </c>
      <c r="H155" s="69">
        <f t="shared" ref="H155:H157" si="32">E155*G155</f>
        <v>136710</v>
      </c>
    </row>
    <row r="156" spans="1:8" s="32" customFormat="1" ht="15" customHeight="1">
      <c r="A156" s="75"/>
      <c r="B156" s="59" t="s">
        <v>17</v>
      </c>
      <c r="C156" s="67"/>
      <c r="D156" s="59"/>
      <c r="E156" s="54" t="s">
        <v>22</v>
      </c>
      <c r="F156" s="59" t="s">
        <v>2</v>
      </c>
      <c r="G156" s="26">
        <v>36750</v>
      </c>
      <c r="H156" s="27">
        <f t="shared" si="32"/>
        <v>3675</v>
      </c>
    </row>
    <row r="157" spans="1:8" s="32" customFormat="1" ht="15" customHeight="1">
      <c r="A157" s="75"/>
      <c r="B157" s="59" t="s">
        <v>6</v>
      </c>
      <c r="C157" s="60"/>
      <c r="D157" s="59"/>
      <c r="E157" s="93">
        <v>0.1</v>
      </c>
      <c r="F157" s="59" t="s">
        <v>1</v>
      </c>
      <c r="G157" s="26">
        <v>57750</v>
      </c>
      <c r="H157" s="27">
        <f t="shared" si="32"/>
        <v>5775</v>
      </c>
    </row>
    <row r="158" spans="1:8" s="32" customFormat="1" ht="15" customHeight="1">
      <c r="A158" s="75"/>
      <c r="B158" s="71" t="s">
        <v>9</v>
      </c>
      <c r="C158" s="71"/>
      <c r="D158" s="71"/>
      <c r="E158" s="91"/>
      <c r="F158" s="73"/>
      <c r="G158" s="71"/>
      <c r="H158" s="74">
        <f>144155-515</f>
        <v>143640</v>
      </c>
    </row>
    <row r="159" spans="1:8" s="44" customFormat="1" ht="19.8" customHeight="1">
      <c r="A159" s="63"/>
      <c r="B159" s="51"/>
      <c r="C159" s="51"/>
      <c r="D159" s="51"/>
      <c r="E159" s="55"/>
      <c r="F159" s="64"/>
      <c r="G159" s="51"/>
      <c r="H159" s="65">
        <f>SUM(H150:H158)</f>
        <v>3927000</v>
      </c>
    </row>
    <row r="160" spans="1:8">
      <c r="A160" s="17"/>
      <c r="B160" s="17"/>
      <c r="C160" s="17"/>
      <c r="D160" s="17"/>
      <c r="E160" s="94"/>
    </row>
    <row r="161" spans="1:8" ht="18">
      <c r="A161" s="120" t="s">
        <v>11</v>
      </c>
      <c r="B161" s="120"/>
      <c r="C161" s="120" t="s">
        <v>12</v>
      </c>
      <c r="D161" s="120"/>
      <c r="E161" s="120"/>
      <c r="F161" s="1"/>
      <c r="G161" s="120" t="s">
        <v>13</v>
      </c>
      <c r="H161" s="120"/>
    </row>
  </sheetData>
  <mergeCells count="29">
    <mergeCell ref="A118:H118"/>
    <mergeCell ref="B119:H119"/>
    <mergeCell ref="A120:A127"/>
    <mergeCell ref="A130:A138"/>
    <mergeCell ref="A140:A147"/>
    <mergeCell ref="A150:A153"/>
    <mergeCell ref="A161:B161"/>
    <mergeCell ref="C161:E161"/>
    <mergeCell ref="G161:H161"/>
    <mergeCell ref="A98:A101"/>
    <mergeCell ref="A109:B109"/>
    <mergeCell ref="C109:E109"/>
    <mergeCell ref="G109:H109"/>
    <mergeCell ref="A66:H66"/>
    <mergeCell ref="B67:H67"/>
    <mergeCell ref="A68:A75"/>
    <mergeCell ref="A78:A86"/>
    <mergeCell ref="A88:A95"/>
    <mergeCell ref="A46:A49"/>
    <mergeCell ref="A58:B58"/>
    <mergeCell ref="C58:E58"/>
    <mergeCell ref="G58:H58"/>
    <mergeCell ref="A2:H2"/>
    <mergeCell ref="B3:H3"/>
    <mergeCell ref="A4:A11"/>
    <mergeCell ref="A14:A22"/>
    <mergeCell ref="A38:A41"/>
    <mergeCell ref="A35:A37"/>
    <mergeCell ref="A24:A32"/>
  </mergeCells>
  <phoneticPr fontId="9" type="noConversion"/>
  <pageMargins left="0.39370078740157483" right="0.31496062992125984" top="0.4330708661417322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 thuc pham T 04 2025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cp:lastPrinted>2025-03-12T00:12:40Z</cp:lastPrinted>
  <dcterms:created xsi:type="dcterms:W3CDTF">2024-09-06T11:46:48Z</dcterms:created>
  <dcterms:modified xsi:type="dcterms:W3CDTF">2025-04-16T00:46:13Z</dcterms:modified>
</cp:coreProperties>
</file>