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0C8CC71D-DFB8-4075-88D8-1F512540E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 thuc pham T 03 2025 (3)" sheetId="18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5" i="18" l="1"/>
  <c r="H294" i="18"/>
  <c r="H293" i="18"/>
  <c r="H292" i="18"/>
  <c r="H291" i="18"/>
  <c r="H290" i="18"/>
  <c r="H289" i="18"/>
  <c r="C289" i="18"/>
  <c r="H288" i="18"/>
  <c r="C288" i="18"/>
  <c r="H287" i="18"/>
  <c r="C287" i="18"/>
  <c r="H285" i="18"/>
  <c r="H284" i="18"/>
  <c r="H283" i="18"/>
  <c r="H282" i="18"/>
  <c r="H281" i="18"/>
  <c r="H280" i="18"/>
  <c r="H279" i="18"/>
  <c r="C279" i="18"/>
  <c r="H278" i="18"/>
  <c r="C278" i="18"/>
  <c r="H277" i="18"/>
  <c r="C277" i="18"/>
  <c r="H276" i="18"/>
  <c r="C276" i="18"/>
  <c r="H274" i="18"/>
  <c r="H273" i="18"/>
  <c r="H272" i="18"/>
  <c r="H271" i="18"/>
  <c r="H270" i="18"/>
  <c r="H269" i="18"/>
  <c r="H268" i="18"/>
  <c r="H267" i="18"/>
  <c r="C267" i="18"/>
  <c r="H266" i="18"/>
  <c r="C266" i="18"/>
  <c r="H265" i="18"/>
  <c r="C265" i="18"/>
  <c r="H263" i="18"/>
  <c r="H262" i="18"/>
  <c r="H261" i="18"/>
  <c r="H260" i="18"/>
  <c r="C260" i="18"/>
  <c r="H259" i="18"/>
  <c r="C259" i="18"/>
  <c r="H258" i="18"/>
  <c r="C258" i="18"/>
  <c r="H257" i="18"/>
  <c r="C257" i="18"/>
  <c r="H256" i="18"/>
  <c r="C256" i="18"/>
  <c r="H254" i="18"/>
  <c r="H253" i="18"/>
  <c r="H252" i="18"/>
  <c r="H251" i="18"/>
  <c r="H250" i="18"/>
  <c r="C250" i="18"/>
  <c r="H249" i="18"/>
  <c r="C249" i="18"/>
  <c r="H248" i="18"/>
  <c r="C248" i="18"/>
  <c r="H247" i="18"/>
  <c r="C247" i="18"/>
  <c r="H246" i="18"/>
  <c r="C246" i="18"/>
  <c r="H211" i="18"/>
  <c r="H210" i="18"/>
  <c r="H209" i="18"/>
  <c r="H208" i="18"/>
  <c r="C208" i="18"/>
  <c r="H207" i="18"/>
  <c r="C207" i="18"/>
  <c r="H206" i="18"/>
  <c r="C206" i="18"/>
  <c r="H205" i="18"/>
  <c r="C205" i="18"/>
  <c r="H204" i="18"/>
  <c r="C204" i="18"/>
  <c r="H202" i="18"/>
  <c r="H201" i="18"/>
  <c r="H200" i="18"/>
  <c r="H199" i="18"/>
  <c r="H198" i="18"/>
  <c r="H197" i="18"/>
  <c r="H196" i="18"/>
  <c r="C196" i="18"/>
  <c r="H195" i="18"/>
  <c r="C195" i="18"/>
  <c r="H194" i="18"/>
  <c r="C194" i="18"/>
  <c r="H192" i="18"/>
  <c r="H191" i="18"/>
  <c r="H190" i="18"/>
  <c r="H189" i="18"/>
  <c r="H188" i="18"/>
  <c r="H187" i="18"/>
  <c r="H186" i="18"/>
  <c r="C186" i="18"/>
  <c r="H185" i="18"/>
  <c r="C185" i="18"/>
  <c r="H184" i="18"/>
  <c r="C184" i="18"/>
  <c r="H183" i="18"/>
  <c r="H193" i="18" s="1"/>
  <c r="C183" i="18"/>
  <c r="H181" i="18"/>
  <c r="H180" i="18"/>
  <c r="H179" i="18"/>
  <c r="H178" i="18"/>
  <c r="H177" i="18"/>
  <c r="C177" i="18"/>
  <c r="H176" i="18"/>
  <c r="C176" i="18"/>
  <c r="H175" i="18"/>
  <c r="C175" i="18"/>
  <c r="H174" i="18"/>
  <c r="H182" i="18" s="1"/>
  <c r="C174" i="18"/>
  <c r="H173" i="18"/>
  <c r="C173" i="18"/>
  <c r="H171" i="18"/>
  <c r="H170" i="18"/>
  <c r="H169" i="18"/>
  <c r="H168" i="18"/>
  <c r="C168" i="18"/>
  <c r="H167" i="18"/>
  <c r="C167" i="18"/>
  <c r="H166" i="18"/>
  <c r="C166" i="18"/>
  <c r="H165" i="18"/>
  <c r="C165" i="18"/>
  <c r="H164" i="18"/>
  <c r="C164" i="18"/>
  <c r="H163" i="18"/>
  <c r="C163" i="18"/>
  <c r="H140" i="18"/>
  <c r="H139" i="18"/>
  <c r="H138" i="18"/>
  <c r="H137" i="18"/>
  <c r="H136" i="18"/>
  <c r="C136" i="18"/>
  <c r="H135" i="18"/>
  <c r="C135" i="18"/>
  <c r="H134" i="18"/>
  <c r="C134" i="18"/>
  <c r="H133" i="18"/>
  <c r="C133" i="18"/>
  <c r="H132" i="18"/>
  <c r="C132" i="18"/>
  <c r="H130" i="18"/>
  <c r="H129" i="18"/>
  <c r="H128" i="18"/>
  <c r="H127" i="18"/>
  <c r="H126" i="18"/>
  <c r="H125" i="18"/>
  <c r="H124" i="18"/>
  <c r="C124" i="18"/>
  <c r="H123" i="18"/>
  <c r="C123" i="18"/>
  <c r="H122" i="18"/>
  <c r="C122" i="18"/>
  <c r="H120" i="18"/>
  <c r="H119" i="18"/>
  <c r="H118" i="18"/>
  <c r="H117" i="18"/>
  <c r="H116" i="18"/>
  <c r="H115" i="18"/>
  <c r="H114" i="18"/>
  <c r="C114" i="18"/>
  <c r="H113" i="18"/>
  <c r="C113" i="18"/>
  <c r="H112" i="18"/>
  <c r="C112" i="18"/>
  <c r="H111" i="18"/>
  <c r="C111" i="18"/>
  <c r="H109" i="18"/>
  <c r="H108" i="18"/>
  <c r="H107" i="18"/>
  <c r="H106" i="18"/>
  <c r="H105" i="18"/>
  <c r="C105" i="18"/>
  <c r="H104" i="18"/>
  <c r="C104" i="18"/>
  <c r="H103" i="18"/>
  <c r="C103" i="18"/>
  <c r="H102" i="18"/>
  <c r="C102" i="18"/>
  <c r="H100" i="18"/>
  <c r="H99" i="18"/>
  <c r="H98" i="18"/>
  <c r="H97" i="18"/>
  <c r="H96" i="18"/>
  <c r="C96" i="18"/>
  <c r="H95" i="18"/>
  <c r="C95" i="18"/>
  <c r="H94" i="18"/>
  <c r="C94" i="18"/>
  <c r="H93" i="18"/>
  <c r="C93" i="18"/>
  <c r="H92" i="18"/>
  <c r="C92" i="18"/>
  <c r="H91" i="18"/>
  <c r="C91" i="18"/>
  <c r="H68" i="18"/>
  <c r="H67" i="18"/>
  <c r="H66" i="18"/>
  <c r="H65" i="18"/>
  <c r="H64" i="18"/>
  <c r="H63" i="18"/>
  <c r="C63" i="18"/>
  <c r="H62" i="18"/>
  <c r="C62" i="18"/>
  <c r="H61" i="18"/>
  <c r="C61" i="18"/>
  <c r="H60" i="18"/>
  <c r="C60" i="18"/>
  <c r="H58" i="18"/>
  <c r="H57" i="18"/>
  <c r="H56" i="18"/>
  <c r="H55" i="18"/>
  <c r="H54" i="18"/>
  <c r="H53" i="18"/>
  <c r="H52" i="18"/>
  <c r="C52" i="18"/>
  <c r="H51" i="18"/>
  <c r="C51" i="18"/>
  <c r="H50" i="18"/>
  <c r="C50" i="18"/>
  <c r="H48" i="18"/>
  <c r="H47" i="18"/>
  <c r="H46" i="18"/>
  <c r="H45" i="18"/>
  <c r="H44" i="18"/>
  <c r="H43" i="18"/>
  <c r="H42" i="18"/>
  <c r="C42" i="18"/>
  <c r="H41" i="18"/>
  <c r="C41" i="18"/>
  <c r="H40" i="18"/>
  <c r="C40" i="18"/>
  <c r="H39" i="18"/>
  <c r="C39" i="18"/>
  <c r="H37" i="18"/>
  <c r="H36" i="18"/>
  <c r="H35" i="18"/>
  <c r="H34" i="18"/>
  <c r="H33" i="18"/>
  <c r="C33" i="18"/>
  <c r="H32" i="18"/>
  <c r="C32" i="18"/>
  <c r="H31" i="18"/>
  <c r="C31" i="18"/>
  <c r="H30" i="18"/>
  <c r="H38" i="18" s="1"/>
  <c r="C30" i="18"/>
  <c r="H28" i="18"/>
  <c r="H27" i="18"/>
  <c r="H26" i="18"/>
  <c r="H25" i="18"/>
  <c r="H24" i="18"/>
  <c r="C24" i="18"/>
  <c r="H23" i="18"/>
  <c r="C23" i="18"/>
  <c r="H22" i="18"/>
  <c r="C22" i="18"/>
  <c r="H21" i="18"/>
  <c r="C21" i="18"/>
  <c r="H20" i="18"/>
  <c r="C20" i="18"/>
  <c r="H13" i="18"/>
  <c r="H12" i="18"/>
  <c r="H11" i="18"/>
  <c r="H10" i="18"/>
  <c r="H9" i="18"/>
  <c r="C9" i="18"/>
  <c r="H8" i="18"/>
  <c r="C8" i="18"/>
  <c r="H7" i="18"/>
  <c r="C7" i="18"/>
  <c r="H6" i="18"/>
  <c r="C6" i="18"/>
  <c r="H5" i="18"/>
  <c r="H14" i="18" s="1"/>
  <c r="C5" i="18"/>
  <c r="H49" i="18" l="1"/>
  <c r="H110" i="18"/>
  <c r="H131" i="18"/>
  <c r="H264" i="18"/>
  <c r="H296" i="18"/>
  <c r="H29" i="18"/>
  <c r="H59" i="18"/>
  <c r="H69" i="18"/>
  <c r="H203" i="18"/>
  <c r="H212" i="18"/>
  <c r="H101" i="18"/>
  <c r="H121" i="18"/>
  <c r="H141" i="18"/>
  <c r="H172" i="18"/>
  <c r="H255" i="18"/>
  <c r="H275" i="18"/>
  <c r="H286" i="18"/>
</calcChain>
</file>

<file path=xl/sharedStrings.xml><?xml version="1.0" encoding="utf-8"?>
<sst xmlns="http://schemas.openxmlformats.org/spreadsheetml/2006/main" count="538" uniqueCount="108">
  <si>
    <t>TRƯỜNG TIỂU HỌC QUANG MINH</t>
  </si>
  <si>
    <t>Kg</t>
  </si>
  <si>
    <t>kg</t>
  </si>
  <si>
    <t>ĐVT</t>
  </si>
  <si>
    <t xml:space="preserve">Thịt xay </t>
  </si>
  <si>
    <t xml:space="preserve">Đậu rán </t>
  </si>
  <si>
    <t xml:space="preserve">Gạo BC chuẩn </t>
  </si>
  <si>
    <t>Hành khô</t>
  </si>
  <si>
    <t>Rau mồng tơi</t>
  </si>
  <si>
    <t>THỨ</t>
  </si>
  <si>
    <t xml:space="preserve">TÊN THỰC PHẨM </t>
  </si>
  <si>
    <t>ĐỊNH LƯỢNG(gr)</t>
  </si>
  <si>
    <t>SỐ HS</t>
  </si>
  <si>
    <t>SL</t>
  </si>
  <si>
    <t>ĐƠN GIÁ</t>
  </si>
  <si>
    <t>THÀNH TIỀN</t>
  </si>
  <si>
    <t>Gạo BC</t>
  </si>
  <si>
    <t>8</t>
  </si>
  <si>
    <t>Gia vị ( dàu ăn, nước mắm, mỳ chính…)</t>
  </si>
  <si>
    <t>1</t>
  </si>
  <si>
    <t xml:space="preserve">T/M NHÀ TRƯỜNG </t>
  </si>
  <si>
    <t xml:space="preserve">NGƯỜI THEO DÕI </t>
  </si>
  <si>
    <t>BẾP TRƯỞNG</t>
  </si>
  <si>
    <t xml:space="preserve">Nấm hương </t>
  </si>
  <si>
    <t>0,7</t>
  </si>
  <si>
    <t>Trứng vịt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</si>
  <si>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</si>
  <si>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</si>
  <si>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</si>
  <si>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</si>
  <si>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</si>
  <si>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</si>
  <si>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3</t>
  </si>
  <si>
    <t>Giò lợn</t>
  </si>
  <si>
    <t>Ức gà CN không xương</t>
  </si>
  <si>
    <t>10,1</t>
  </si>
  <si>
    <t>Hành  lá</t>
  </si>
  <si>
    <t>hành khô</t>
  </si>
  <si>
    <t xml:space="preserve">Xương ống </t>
  </si>
  <si>
    <t xml:space="preserve"> bí đỏ</t>
  </si>
  <si>
    <t>Tỏi khô</t>
  </si>
  <si>
    <t>Rau thơm</t>
  </si>
  <si>
    <t>Thịt lợn sấn (mông, vai, thăn)</t>
  </si>
  <si>
    <t>6,1</t>
  </si>
  <si>
    <t>27,8</t>
  </si>
  <si>
    <t xml:space="preserve">Thịt gà CN bỏ đầu chân cổ cánh </t>
  </si>
  <si>
    <t xml:space="preserve">Trứng vịt </t>
  </si>
  <si>
    <t>7</t>
  </si>
  <si>
    <t>7,4</t>
  </si>
  <si>
    <t>9</t>
  </si>
  <si>
    <t xml:space="preserve">Canh bí xanh </t>
  </si>
  <si>
    <t>7,3</t>
  </si>
  <si>
    <t>Thịt xay</t>
  </si>
  <si>
    <t>Canh su hào</t>
  </si>
  <si>
    <t>27,5</t>
  </si>
  <si>
    <t>27,4</t>
  </si>
  <si>
    <t>BẢNG ĐỊNH LƯỢNG THỰC PHẨM SUẤT ĂN BÁN TRÚ THÁNG 02/2025</t>
  </si>
  <si>
    <t>Cá rô phi lê</t>
  </si>
  <si>
    <t>131</t>
  </si>
  <si>
    <t>Rầu hào Magi350ml</t>
  </si>
  <si>
    <t>Chai</t>
  </si>
  <si>
    <t>2</t>
  </si>
  <si>
    <t>Bột chiên ròn</t>
  </si>
  <si>
    <t xml:space="preserve">Bí đao xanh </t>
  </si>
  <si>
    <t>12,3</t>
  </si>
  <si>
    <t>18,3</t>
  </si>
  <si>
    <t>Từ ngày 03/03 đến ngày 07/03/2025</t>
  </si>
  <si>
    <t xml:space="preserve">  T2
03/03</t>
  </si>
  <si>
    <t xml:space="preserve">  T3
04/03</t>
  </si>
  <si>
    <t xml:space="preserve">  T4
05/03</t>
  </si>
  <si>
    <t xml:space="preserve">  T5
06/03</t>
  </si>
  <si>
    <t>T6 07/03</t>
  </si>
  <si>
    <t>5,2</t>
  </si>
  <si>
    <t>Từ ngày 10/03 đến ngày 14/03/2025</t>
  </si>
  <si>
    <t>Gừng tươi</t>
  </si>
  <si>
    <t xml:space="preserve">  T2
10/03</t>
  </si>
  <si>
    <t xml:space="preserve">  T3
11/03</t>
  </si>
  <si>
    <t xml:space="preserve">  T4
12/03</t>
  </si>
  <si>
    <t xml:space="preserve">  T5
13/03</t>
  </si>
  <si>
    <t>T6 14/03</t>
  </si>
  <si>
    <t>12,4</t>
  </si>
  <si>
    <t>BẢNG ĐỊNH LƯỢNG THỰC PHẨM SUẤT ĂN BÁN TRÚ THÁNG 03/2025</t>
  </si>
  <si>
    <t>10</t>
  </si>
  <si>
    <t>18,4</t>
  </si>
  <si>
    <t>Từ ngày 17/03 đến ngày 21/03/2025</t>
  </si>
  <si>
    <t xml:space="preserve">  T2
17/03</t>
  </si>
  <si>
    <t xml:space="preserve">  T3
18/03</t>
  </si>
  <si>
    <t xml:space="preserve">  T4
19/03</t>
  </si>
  <si>
    <t xml:space="preserve">  T5
20/03</t>
  </si>
  <si>
    <t>T6 21/03</t>
  </si>
  <si>
    <t>9,3</t>
  </si>
  <si>
    <t>17,8</t>
  </si>
  <si>
    <t>5,5</t>
  </si>
  <si>
    <t>Từ ngày 24/03 đến ngày 27/03/2025</t>
  </si>
  <si>
    <t xml:space="preserve">  T2
24/03</t>
  </si>
  <si>
    <t xml:space="preserve">  T3
25/03</t>
  </si>
  <si>
    <t xml:space="preserve">  T4
26/03</t>
  </si>
  <si>
    <t xml:space="preserve">  T5
27/03</t>
  </si>
  <si>
    <t>7,13</t>
  </si>
  <si>
    <t>17,4</t>
  </si>
  <si>
    <t>5,4</t>
  </si>
  <si>
    <t xml:space="preserve">Trứng cút </t>
  </si>
  <si>
    <t>Rau mùng tơi</t>
  </si>
  <si>
    <t xml:space="preserve">Mướp hương </t>
  </si>
  <si>
    <t>4,9</t>
  </si>
  <si>
    <t>T6    28/03</t>
  </si>
  <si>
    <t xml:space="preserve">  T2
31/03</t>
  </si>
  <si>
    <t>Từ ngày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</si>
</sst>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9" formatCode="_(* #,##0.0_);_(* \(#,##0.0\);_(* &quot;-&quot;??_);_(@_)"/>
    <numFmt numFmtId="170" formatCode="&quot;$&quot;#,##0_);\(&quot;$&quot;#,##0\)"/>
    <numFmt numFmtId="171" formatCode="#,##0.0"/>
  </numFmts>
  <fonts count="26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165" fontId="1" fillId="0" borderId="1" xfId="1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3" fontId="5" fillId="0" borderId="5" xfId="0" applyNumberFormat="1" applyFont="1" applyBorder="1"/>
    <xf numFmtId="165" fontId="1" fillId="0" borderId="5" xfId="1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5" fontId="1" fillId="0" borderId="6" xfId="1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/>
    <xf numFmtId="0" fontId="11" fillId="0" borderId="6" xfId="0" applyFont="1" applyBorder="1"/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7" fillId="0" borderId="0" xfId="0" applyFont="1"/>
    <xf numFmtId="0" fontId="18" fillId="0" borderId="2" xfId="0" applyFont="1" applyBorder="1"/>
    <xf numFmtId="49" fontId="11" fillId="0" borderId="5" xfId="0" applyNumberFormat="1" applyFont="1" applyBorder="1"/>
    <xf numFmtId="0" fontId="11" fillId="0" borderId="5" xfId="0" applyFont="1" applyBorder="1"/>
    <xf numFmtId="3" fontId="18" fillId="0" borderId="2" xfId="0" applyNumberFormat="1" applyFont="1" applyBorder="1"/>
    <xf numFmtId="165" fontId="11" fillId="0" borderId="5" xfId="1" applyNumberFormat="1" applyFont="1" applyBorder="1"/>
    <xf numFmtId="0" fontId="19" fillId="0" borderId="0" xfId="0" applyFont="1"/>
    <xf numFmtId="49" fontId="11" fillId="0" borderId="6" xfId="1" applyNumberFormat="1" applyFont="1" applyBorder="1" applyAlignment="1">
      <alignment horizontal="center" vertical="center"/>
    </xf>
    <xf numFmtId="3" fontId="11" fillId="0" borderId="6" xfId="0" applyNumberFormat="1" applyFont="1" applyBorder="1"/>
    <xf numFmtId="165" fontId="11" fillId="0" borderId="6" xfId="1" applyNumberFormat="1" applyFont="1" applyBorder="1"/>
    <xf numFmtId="0" fontId="11" fillId="0" borderId="7" xfId="0" applyFont="1" applyBorder="1"/>
    <xf numFmtId="49" fontId="11" fillId="0" borderId="7" xfId="1" applyNumberFormat="1" applyFont="1" applyBorder="1" applyAlignment="1">
      <alignment horizontal="center" vertical="center"/>
    </xf>
    <xf numFmtId="49" fontId="11" fillId="0" borderId="7" xfId="1" applyNumberFormat="1" applyFont="1" applyBorder="1"/>
    <xf numFmtId="165" fontId="11" fillId="0" borderId="7" xfId="1" applyNumberFormat="1" applyFont="1" applyBorder="1"/>
    <xf numFmtId="0" fontId="20" fillId="0" borderId="0" xfId="0" applyFont="1"/>
    <xf numFmtId="49" fontId="11" fillId="0" borderId="2" xfId="0" applyNumberFormat="1" applyFont="1" applyBorder="1" applyAlignment="1">
      <alignment horizontal="center"/>
    </xf>
    <xf numFmtId="3" fontId="21" fillId="0" borderId="5" xfId="0" applyNumberFormat="1" applyFont="1" applyBorder="1"/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6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0" xfId="0" applyFont="1" applyBorder="1"/>
    <xf numFmtId="49" fontId="22" fillId="0" borderId="1" xfId="1" applyNumberFormat="1" applyFont="1" applyBorder="1" applyAlignment="1">
      <alignment horizontal="center" vertical="center"/>
    </xf>
    <xf numFmtId="49" fontId="22" fillId="0" borderId="10" xfId="1" applyNumberFormat="1" applyFont="1" applyBorder="1"/>
    <xf numFmtId="165" fontId="22" fillId="0" borderId="1" xfId="1" applyNumberFormat="1" applyFont="1" applyBorder="1"/>
    <xf numFmtId="0" fontId="23" fillId="0" borderId="0" xfId="0" applyFont="1"/>
    <xf numFmtId="0" fontId="11" fillId="0" borderId="13" xfId="0" applyFont="1" applyBorder="1"/>
    <xf numFmtId="0" fontId="11" fillId="0" borderId="3" xfId="0" applyFont="1" applyBorder="1"/>
    <xf numFmtId="165" fontId="11" fillId="0" borderId="3" xfId="1" applyNumberFormat="1" applyFont="1" applyBorder="1"/>
    <xf numFmtId="0" fontId="11" fillId="0" borderId="9" xfId="0" applyFont="1" applyBorder="1"/>
    <xf numFmtId="0" fontId="11" fillId="0" borderId="6" xfId="0" applyFont="1" applyBorder="1" applyAlignment="1">
      <alignment horizontal="center"/>
    </xf>
    <xf numFmtId="0" fontId="11" fillId="0" borderId="15" xfId="0" applyFont="1" applyBorder="1"/>
    <xf numFmtId="3" fontId="21" fillId="0" borderId="9" xfId="0" applyNumberFormat="1" applyFont="1" applyBorder="1"/>
    <xf numFmtId="0" fontId="11" fillId="0" borderId="14" xfId="0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2" xfId="0" applyFont="1" applyBorder="1" applyAlignment="1">
      <alignment horizontal="center"/>
    </xf>
    <xf numFmtId="171" fontId="11" fillId="0" borderId="6" xfId="0" applyNumberFormat="1" applyFont="1" applyBorder="1" applyAlignment="1">
      <alignment horizontal="center"/>
    </xf>
    <xf numFmtId="49" fontId="18" fillId="0" borderId="1" xfId="1" applyNumberFormat="1" applyFont="1" applyBorder="1" applyAlignment="1">
      <alignment horizontal="center"/>
    </xf>
    <xf numFmtId="49" fontId="18" fillId="0" borderId="3" xfId="1" applyNumberFormat="1" applyFont="1" applyBorder="1" applyAlignment="1">
      <alignment horizontal="center"/>
    </xf>
    <xf numFmtId="49" fontId="18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vertical="center"/>
    </xf>
    <xf numFmtId="165" fontId="18" fillId="0" borderId="4" xfId="1" applyNumberFormat="1" applyFont="1" applyBorder="1"/>
    <xf numFmtId="165" fontId="10" fillId="0" borderId="1" xfId="1" applyNumberFormat="1" applyFont="1" applyBorder="1"/>
    <xf numFmtId="0" fontId="24" fillId="0" borderId="0" xfId="0" applyFont="1"/>
    <xf numFmtId="0" fontId="21" fillId="0" borderId="3" xfId="0" applyFont="1" applyBorder="1" applyAlignment="1">
      <alignment vertical="center"/>
    </xf>
    <xf numFmtId="14" fontId="21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/>
    </xf>
    <xf numFmtId="0" fontId="18" fillId="0" borderId="3" xfId="0" applyFont="1" applyBorder="1"/>
    <xf numFmtId="3" fontId="18" fillId="0" borderId="3" xfId="0" applyNumberFormat="1" applyFont="1" applyBorder="1"/>
    <xf numFmtId="165" fontId="18" fillId="0" borderId="3" xfId="1" applyNumberFormat="1" applyFont="1" applyBorder="1"/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3" fontId="18" fillId="0" borderId="6" xfId="0" applyNumberFormat="1" applyFont="1" applyBorder="1"/>
    <xf numFmtId="165" fontId="18" fillId="0" borderId="6" xfId="1" applyNumberFormat="1" applyFont="1" applyBorder="1"/>
    <xf numFmtId="49" fontId="18" fillId="0" borderId="12" xfId="0" applyNumberFormat="1" applyFont="1" applyBorder="1" applyAlignment="1">
      <alignment horizontal="center"/>
    </xf>
    <xf numFmtId="49" fontId="18" fillId="0" borderId="6" xfId="1" applyNumberFormat="1" applyFont="1" applyBorder="1" applyAlignment="1">
      <alignment horizontal="center" vertical="center"/>
    </xf>
    <xf numFmtId="169" fontId="18" fillId="0" borderId="6" xfId="1" applyNumberFormat="1" applyFont="1" applyBorder="1" applyAlignment="1">
      <alignment horizontal="center" vertical="center"/>
    </xf>
    <xf numFmtId="0" fontId="18" fillId="0" borderId="7" xfId="0" applyFont="1" applyBorder="1"/>
    <xf numFmtId="49" fontId="18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/>
    <xf numFmtId="165" fontId="18" fillId="0" borderId="7" xfId="1" applyNumberFormat="1" applyFont="1" applyBorder="1"/>
    <xf numFmtId="14" fontId="18" fillId="0" borderId="3" xfId="0" applyNumberFormat="1" applyFont="1" applyBorder="1" applyAlignment="1">
      <alignment horizontal="center" vertical="center" wrapText="1"/>
    </xf>
    <xf numFmtId="165" fontId="1" fillId="0" borderId="12" xfId="1" applyNumberFormat="1" applyFont="1" applyBorder="1"/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/>
    <xf numFmtId="169" fontId="18" fillId="0" borderId="1" xfId="1" applyNumberFormat="1" applyFont="1" applyBorder="1" applyAlignment="1">
      <alignment horizontal="center" vertical="center"/>
    </xf>
    <xf numFmtId="3" fontId="18" fillId="0" borderId="1" xfId="0" applyNumberFormat="1" applyFont="1" applyBorder="1"/>
    <xf numFmtId="165" fontId="18" fillId="0" borderId="1" xfId="1" applyNumberFormat="1" applyFont="1" applyBorder="1"/>
    <xf numFmtId="0" fontId="22" fillId="0" borderId="7" xfId="0" applyFont="1" applyBorder="1"/>
    <xf numFmtId="49" fontId="22" fillId="0" borderId="7" xfId="1" applyNumberFormat="1" applyFont="1" applyBorder="1" applyAlignment="1">
      <alignment horizontal="center" vertical="center"/>
    </xf>
    <xf numFmtId="49" fontId="22" fillId="0" borderId="7" xfId="1" applyNumberFormat="1" applyFont="1" applyBorder="1"/>
    <xf numFmtId="165" fontId="25" fillId="0" borderId="7" xfId="1" applyNumberFormat="1" applyFont="1" applyBorder="1"/>
    <xf numFmtId="169" fontId="1" fillId="0" borderId="6" xfId="1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21" fillId="0" borderId="3" xfId="0" applyNumberFormat="1" applyFont="1" applyBorder="1" applyAlignment="1">
      <alignment horizontal="center" vertical="center" wrapText="1"/>
    </xf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9FD6-2CF0-4030-B9C5-A2069ACBC737}">
  <dimension ref="A1:H325"/>
  <sheetViews>
    <sheetView tabSelected="1" topLeftCell="A413" zoomScaleNormal="100" workbookViewId="0">
      <selection activeCell="A300" sqref="A300:XFD498"/>
    </sheetView>
  </sheetViews>
  <sheetFormatPr defaultRowHeight="13.8"/>
  <cols>
    <col min="1" max="1" width="5.796875" customWidth="1"/>
    <col min="2" max="2" width="23.19921875" customWidth="1"/>
    <col min="3" max="3" width="8.8984375" style="18" customWidth="1"/>
    <col min="4" max="4" width="6.796875" customWidth="1"/>
    <col min="5" max="5" width="7.8984375" style="18" customWidth="1"/>
    <col min="6" max="6" width="4.8984375" customWidth="1"/>
    <col min="7" max="7" width="10.09765625" customWidth="1"/>
    <col min="8" max="8" width="13.296875" customWidth="1"/>
  </cols>
  <sheetData>
    <row r="1" spans="1:8" ht="15.6">
      <c r="A1" s="3" t="s">
        <v>0</v>
      </c>
      <c r="B1" s="3"/>
    </row>
    <row r="2" spans="1:8" s="34" customFormat="1" ht="16.8" customHeight="1">
      <c r="A2" s="124" t="s">
        <v>81</v>
      </c>
      <c r="B2" s="124"/>
      <c r="C2" s="124"/>
      <c r="D2" s="124"/>
      <c r="E2" s="124"/>
      <c r="F2" s="124"/>
      <c r="G2" s="124"/>
      <c r="H2" s="124"/>
    </row>
    <row r="3" spans="1:8" s="34" customFormat="1" ht="16.8" customHeight="1">
      <c r="A3" s="33"/>
      <c r="B3" s="125" t="s">
        <v>107</v>
      </c>
      <c r="C3" s="125"/>
      <c r="D3" s="125"/>
      <c r="E3" s="125"/>
      <c r="F3" s="125"/>
      <c r="G3" s="125"/>
      <c r="H3" s="125"/>
    </row>
    <row r="4" spans="1:8" ht="15" customHeight="1">
      <c r="A4" s="4" t="s">
        <v>9</v>
      </c>
      <c r="B4" s="5" t="s">
        <v>10</v>
      </c>
      <c r="C4" s="6" t="s">
        <v>11</v>
      </c>
      <c r="D4" s="7" t="s">
        <v>12</v>
      </c>
      <c r="E4" s="22" t="s">
        <v>13</v>
      </c>
      <c r="F4" s="8" t="s">
        <v>3</v>
      </c>
      <c r="G4" s="4" t="s">
        <v>14</v>
      </c>
      <c r="H4" s="4" t="s">
        <v>15</v>
      </c>
    </row>
    <row r="5" spans="1:8" s="40" customFormat="1" ht="15" customHeight="1">
      <c r="A5" s="131" t="s">
        <v>106</v>
      </c>
      <c r="B5" s="35" t="s">
        <v>6</v>
      </c>
      <c r="C5" s="36">
        <f>E5/D5</f>
        <v>0.1206140350877193</v>
      </c>
      <c r="D5" s="20">
        <v>228</v>
      </c>
      <c r="E5" s="76">
        <v>27.5</v>
      </c>
      <c r="F5" s="37" t="s">
        <v>1</v>
      </c>
      <c r="G5" s="38">
        <v>21000</v>
      </c>
      <c r="H5" s="39">
        <f>E5*G5</f>
        <v>577500</v>
      </c>
    </row>
    <row r="6" spans="1:8" s="40" customFormat="1" ht="15" customHeight="1">
      <c r="A6" s="132"/>
      <c r="B6" s="20" t="s">
        <v>27</v>
      </c>
      <c r="C6" s="20">
        <f>E6/D6</f>
        <v>5.8333333333333334E-2</v>
      </c>
      <c r="D6" s="20">
        <v>228</v>
      </c>
      <c r="E6" s="67">
        <v>13.3</v>
      </c>
      <c r="F6" s="20" t="s">
        <v>1</v>
      </c>
      <c r="G6" s="42">
        <v>169560</v>
      </c>
      <c r="H6" s="43">
        <f>E6*G6</f>
        <v>2255148</v>
      </c>
    </row>
    <row r="7" spans="1:8" s="40" customFormat="1" ht="19.2" customHeight="1">
      <c r="A7" s="133"/>
      <c r="B7" s="20" t="s">
        <v>28</v>
      </c>
      <c r="C7" s="20">
        <f t="shared" ref="C7:C9" si="0">E7/D7</f>
        <v>0.57456140350877194</v>
      </c>
      <c r="D7" s="20">
        <v>228</v>
      </c>
      <c r="E7" s="67">
        <v>131</v>
      </c>
      <c r="F7" s="20" t="s">
        <v>1</v>
      </c>
      <c r="G7" s="42">
        <v>3456</v>
      </c>
      <c r="H7" s="43">
        <f t="shared" ref="H7:H12" si="1">E7*G7</f>
        <v>452736</v>
      </c>
    </row>
    <row r="8" spans="1:8" s="40" customFormat="1" ht="21.6" customHeight="1">
      <c r="A8" s="133"/>
      <c r="B8" s="20" t="s">
        <v>29</v>
      </c>
      <c r="C8" s="20">
        <f t="shared" si="0"/>
        <v>2.7192982456140352E-2</v>
      </c>
      <c r="D8" s="20">
        <v>228</v>
      </c>
      <c r="E8" s="67">
        <v>6.2</v>
      </c>
      <c r="F8" s="20" t="s">
        <v>1</v>
      </c>
      <c r="G8" s="42">
        <v>23100</v>
      </c>
      <c r="H8" s="43">
        <f t="shared" si="1"/>
        <v>143220</v>
      </c>
    </row>
    <row r="9" spans="1:8" s="40" customFormat="1" ht="15" customHeight="1">
      <c r="A9" s="133"/>
      <c r="B9" s="20" t="s">
        <v>52</v>
      </c>
      <c r="C9" s="51">
        <f t="shared" si="0"/>
        <v>4.3859649122807015E-3</v>
      </c>
      <c r="D9" s="20">
        <v>228</v>
      </c>
      <c r="E9" s="67">
        <v>1</v>
      </c>
      <c r="F9" s="20" t="s">
        <v>2</v>
      </c>
      <c r="G9" s="42">
        <v>141750</v>
      </c>
      <c r="H9" s="43">
        <f t="shared" si="1"/>
        <v>141750</v>
      </c>
    </row>
    <row r="10" spans="1:8" s="40" customFormat="1" ht="15" customHeight="1">
      <c r="A10" s="133"/>
      <c r="B10" s="20" t="s">
        <v>36</v>
      </c>
      <c r="C10" s="67"/>
      <c r="D10" s="20"/>
      <c r="E10" s="67">
        <v>0.1</v>
      </c>
      <c r="F10" s="20" t="s">
        <v>2</v>
      </c>
      <c r="G10" s="42">
        <v>36750</v>
      </c>
      <c r="H10" s="43">
        <f t="shared" si="1"/>
        <v>3675</v>
      </c>
    </row>
    <row r="11" spans="1:8" s="40" customFormat="1" ht="15" customHeight="1">
      <c r="A11" s="133"/>
      <c r="B11" s="66" t="s">
        <v>53</v>
      </c>
      <c r="C11" s="67"/>
      <c r="D11" s="70"/>
      <c r="E11" s="77">
        <v>8.8000000000000007</v>
      </c>
      <c r="F11" s="20" t="s">
        <v>1</v>
      </c>
      <c r="G11" s="42">
        <v>18900</v>
      </c>
      <c r="H11" s="43">
        <f t="shared" si="1"/>
        <v>166320</v>
      </c>
    </row>
    <row r="12" spans="1:8" s="40" customFormat="1" ht="15" customHeight="1">
      <c r="A12" s="133"/>
      <c r="B12" s="20" t="s">
        <v>7</v>
      </c>
      <c r="C12" s="20"/>
      <c r="D12" s="20"/>
      <c r="E12" s="67">
        <v>0.1</v>
      </c>
      <c r="F12" s="20" t="s">
        <v>1</v>
      </c>
      <c r="G12" s="42">
        <v>57750</v>
      </c>
      <c r="H12" s="43">
        <f t="shared" si="1"/>
        <v>5775</v>
      </c>
    </row>
    <row r="13" spans="1:8" s="40" customFormat="1" ht="15" customHeight="1">
      <c r="A13" s="133"/>
      <c r="B13" s="44" t="s">
        <v>18</v>
      </c>
      <c r="C13" s="44"/>
      <c r="D13" s="44"/>
      <c r="E13" s="45"/>
      <c r="F13" s="46"/>
      <c r="G13" s="44"/>
      <c r="H13" s="107">
        <f>130426-550</f>
        <v>129876</v>
      </c>
    </row>
    <row r="14" spans="1:8" s="55" customFormat="1" ht="22.2" customHeight="1">
      <c r="A14" s="134"/>
      <c r="B14" s="118"/>
      <c r="C14" s="118"/>
      <c r="D14" s="118"/>
      <c r="E14" s="119"/>
      <c r="F14" s="120"/>
      <c r="G14" s="118"/>
      <c r="H14" s="121">
        <f>SUM(H5:H13)</f>
        <v>3876000</v>
      </c>
    </row>
    <row r="16" spans="1:8" ht="15.6">
      <c r="A16" s="3" t="s">
        <v>0</v>
      </c>
      <c r="B16" s="3"/>
    </row>
    <row r="17" spans="1:8" s="34" customFormat="1" ht="16.8" customHeight="1">
      <c r="A17" s="124" t="s">
        <v>81</v>
      </c>
      <c r="B17" s="124"/>
      <c r="C17" s="124"/>
      <c r="D17" s="124"/>
      <c r="E17" s="124"/>
      <c r="F17" s="124"/>
      <c r="G17" s="124"/>
      <c r="H17" s="124"/>
    </row>
    <row r="18" spans="1:8" s="34" customFormat="1" ht="16.8" customHeight="1">
      <c r="A18" s="33"/>
      <c r="B18" s="125" t="s">
        <v>93</v>
      </c>
      <c r="C18" s="125"/>
      <c r="D18" s="125"/>
      <c r="E18" s="125"/>
      <c r="F18" s="125"/>
      <c r="G18" s="125"/>
      <c r="H18" s="125"/>
    </row>
    <row r="19" spans="1:8" ht="15" customHeight="1">
      <c r="A19" s="4" t="s">
        <v>9</v>
      </c>
      <c r="B19" s="5" t="s">
        <v>10</v>
      </c>
      <c r="C19" s="6" t="s">
        <v>11</v>
      </c>
      <c r="D19" s="7" t="s">
        <v>12</v>
      </c>
      <c r="E19" s="22" t="s">
        <v>13</v>
      </c>
      <c r="F19" s="8" t="s">
        <v>3</v>
      </c>
      <c r="G19" s="4" t="s">
        <v>14</v>
      </c>
      <c r="H19" s="4" t="s">
        <v>15</v>
      </c>
    </row>
    <row r="20" spans="1:8" s="40" customFormat="1" ht="15" customHeight="1">
      <c r="A20" s="131" t="s">
        <v>94</v>
      </c>
      <c r="B20" s="35" t="s">
        <v>6</v>
      </c>
      <c r="C20" s="36">
        <f>E20/D20</f>
        <v>0.1206140350877193</v>
      </c>
      <c r="D20" s="20">
        <v>228</v>
      </c>
      <c r="E20" s="76">
        <v>27.5</v>
      </c>
      <c r="F20" s="37" t="s">
        <v>1</v>
      </c>
      <c r="G20" s="38">
        <v>21000</v>
      </c>
      <c r="H20" s="39">
        <f>E20*G20</f>
        <v>577500</v>
      </c>
    </row>
    <row r="21" spans="1:8" s="40" customFormat="1" ht="15" customHeight="1">
      <c r="A21" s="132"/>
      <c r="B21" s="20" t="s">
        <v>27</v>
      </c>
      <c r="C21" s="20">
        <f>E21/D21</f>
        <v>5.8333333333333334E-2</v>
      </c>
      <c r="D21" s="20">
        <v>228</v>
      </c>
      <c r="E21" s="67">
        <v>13.3</v>
      </c>
      <c r="F21" s="20" t="s">
        <v>1</v>
      </c>
      <c r="G21" s="42">
        <v>169560</v>
      </c>
      <c r="H21" s="43">
        <f>E21*G21</f>
        <v>2255148</v>
      </c>
    </row>
    <row r="22" spans="1:8" s="40" customFormat="1" ht="19.2" customHeight="1">
      <c r="A22" s="133"/>
      <c r="B22" s="20" t="s">
        <v>28</v>
      </c>
      <c r="C22" s="20">
        <f t="shared" ref="C22:C24" si="2">E22/D22</f>
        <v>0.57456140350877194</v>
      </c>
      <c r="D22" s="20">
        <v>228</v>
      </c>
      <c r="E22" s="67">
        <v>131</v>
      </c>
      <c r="F22" s="20" t="s">
        <v>1</v>
      </c>
      <c r="G22" s="42">
        <v>3456</v>
      </c>
      <c r="H22" s="43">
        <f t="shared" ref="H22:H27" si="3">E22*G22</f>
        <v>452736</v>
      </c>
    </row>
    <row r="23" spans="1:8" s="40" customFormat="1" ht="21.6" customHeight="1">
      <c r="A23" s="133"/>
      <c r="B23" s="20" t="s">
        <v>29</v>
      </c>
      <c r="C23" s="20">
        <f t="shared" si="2"/>
        <v>2.7192982456140352E-2</v>
      </c>
      <c r="D23" s="20">
        <v>228</v>
      </c>
      <c r="E23" s="67">
        <v>6.2</v>
      </c>
      <c r="F23" s="20" t="s">
        <v>1</v>
      </c>
      <c r="G23" s="42">
        <v>23100</v>
      </c>
      <c r="H23" s="43">
        <f t="shared" si="3"/>
        <v>143220</v>
      </c>
    </row>
    <row r="24" spans="1:8" s="40" customFormat="1" ht="15" customHeight="1">
      <c r="A24" s="133"/>
      <c r="B24" s="20" t="s">
        <v>52</v>
      </c>
      <c r="C24" s="51">
        <f t="shared" si="2"/>
        <v>4.3859649122807015E-3</v>
      </c>
      <c r="D24" s="20">
        <v>228</v>
      </c>
      <c r="E24" s="67">
        <v>1</v>
      </c>
      <c r="F24" s="20" t="s">
        <v>2</v>
      </c>
      <c r="G24" s="42">
        <v>141750</v>
      </c>
      <c r="H24" s="43">
        <f t="shared" si="3"/>
        <v>141750</v>
      </c>
    </row>
    <row r="25" spans="1:8" s="40" customFormat="1" ht="15" customHeight="1">
      <c r="A25" s="133"/>
      <c r="B25" s="20" t="s">
        <v>36</v>
      </c>
      <c r="C25" s="67"/>
      <c r="D25" s="20"/>
      <c r="E25" s="67">
        <v>0.1</v>
      </c>
      <c r="F25" s="20" t="s">
        <v>2</v>
      </c>
      <c r="G25" s="42">
        <v>36750</v>
      </c>
      <c r="H25" s="43">
        <f t="shared" si="3"/>
        <v>3675</v>
      </c>
    </row>
    <row r="26" spans="1:8" s="40" customFormat="1" ht="15" customHeight="1">
      <c r="A26" s="133"/>
      <c r="B26" s="66" t="s">
        <v>53</v>
      </c>
      <c r="C26" s="67"/>
      <c r="D26" s="70"/>
      <c r="E26" s="77">
        <v>8.8000000000000007</v>
      </c>
      <c r="F26" s="20" t="s">
        <v>1</v>
      </c>
      <c r="G26" s="42">
        <v>18900</v>
      </c>
      <c r="H26" s="43">
        <f t="shared" si="3"/>
        <v>166320</v>
      </c>
    </row>
    <row r="27" spans="1:8" s="40" customFormat="1" ht="15" customHeight="1">
      <c r="A27" s="133"/>
      <c r="B27" s="20" t="s">
        <v>7</v>
      </c>
      <c r="C27" s="20"/>
      <c r="D27" s="20"/>
      <c r="E27" s="67">
        <v>0.1</v>
      </c>
      <c r="F27" s="20" t="s">
        <v>1</v>
      </c>
      <c r="G27" s="42">
        <v>57750</v>
      </c>
      <c r="H27" s="43">
        <f t="shared" si="3"/>
        <v>5775</v>
      </c>
    </row>
    <row r="28" spans="1:8" s="40" customFormat="1" ht="15" customHeight="1">
      <c r="A28" s="133"/>
      <c r="B28" s="44" t="s">
        <v>18</v>
      </c>
      <c r="C28" s="44"/>
      <c r="D28" s="44"/>
      <c r="E28" s="45"/>
      <c r="F28" s="46"/>
      <c r="G28" s="44"/>
      <c r="H28" s="107">
        <f>130426-550</f>
        <v>129876</v>
      </c>
    </row>
    <row r="29" spans="1:8" s="55" customFormat="1" ht="22.2" customHeight="1">
      <c r="A29" s="134"/>
      <c r="B29" s="118"/>
      <c r="C29" s="118"/>
      <c r="D29" s="118"/>
      <c r="E29" s="119"/>
      <c r="F29" s="120"/>
      <c r="G29" s="118"/>
      <c r="H29" s="121">
        <f>SUM(H20:H28)</f>
        <v>3876000</v>
      </c>
    </row>
    <row r="30" spans="1:8" s="40" customFormat="1" ht="15" customHeight="1">
      <c r="A30" s="126" t="s">
        <v>95</v>
      </c>
      <c r="B30" s="35" t="s">
        <v>6</v>
      </c>
      <c r="C30" s="36">
        <f>E30/D30</f>
        <v>0.1206140350877193</v>
      </c>
      <c r="D30" s="20">
        <v>228</v>
      </c>
      <c r="E30" s="76">
        <v>27.5</v>
      </c>
      <c r="F30" s="37" t="s">
        <v>1</v>
      </c>
      <c r="G30" s="38">
        <v>21525</v>
      </c>
      <c r="H30" s="39">
        <f>E30*G30</f>
        <v>591937.5</v>
      </c>
    </row>
    <row r="31" spans="1:8" s="40" customFormat="1" ht="15" customHeight="1">
      <c r="A31" s="127"/>
      <c r="B31" s="82" t="s">
        <v>4</v>
      </c>
      <c r="C31" s="20">
        <f>E31/D31</f>
        <v>7.1052631578947367E-2</v>
      </c>
      <c r="D31" s="20">
        <v>228</v>
      </c>
      <c r="E31" s="98">
        <v>16.2</v>
      </c>
      <c r="F31" s="20" t="s">
        <v>1</v>
      </c>
      <c r="G31" s="42">
        <v>141750</v>
      </c>
      <c r="H31" s="43">
        <f>E31*G31</f>
        <v>2296350</v>
      </c>
    </row>
    <row r="32" spans="1:8" s="40" customFormat="1" ht="15" customHeight="1">
      <c r="A32" s="127"/>
      <c r="B32" s="82" t="s">
        <v>23</v>
      </c>
      <c r="C32" s="20">
        <f t="shared" ref="C32:C33" si="4">E32/D32</f>
        <v>3.0701754385964912E-3</v>
      </c>
      <c r="D32" s="20">
        <v>228</v>
      </c>
      <c r="E32" s="102" t="s">
        <v>24</v>
      </c>
      <c r="F32" s="20" t="s">
        <v>1</v>
      </c>
      <c r="G32" s="42">
        <v>304500</v>
      </c>
      <c r="H32" s="43">
        <f t="shared" ref="H32:H36" si="5">E32*G32</f>
        <v>213150</v>
      </c>
    </row>
    <row r="33" spans="1:8" s="40" customFormat="1" ht="15" customHeight="1">
      <c r="A33" s="127"/>
      <c r="B33" s="82" t="s">
        <v>25</v>
      </c>
      <c r="C33" s="20">
        <f t="shared" si="4"/>
        <v>3.1271929824561402E-2</v>
      </c>
      <c r="D33" s="20">
        <v>228</v>
      </c>
      <c r="E33" s="102" t="s">
        <v>98</v>
      </c>
      <c r="F33" s="20" t="s">
        <v>1</v>
      </c>
      <c r="G33" s="42">
        <v>67200</v>
      </c>
      <c r="H33" s="43">
        <f t="shared" si="5"/>
        <v>479136</v>
      </c>
    </row>
    <row r="34" spans="1:8" s="40" customFormat="1" ht="15" customHeight="1">
      <c r="A34" s="127"/>
      <c r="B34" s="20" t="s">
        <v>36</v>
      </c>
      <c r="C34" s="67"/>
      <c r="D34" s="20"/>
      <c r="E34" s="67">
        <v>0.1</v>
      </c>
      <c r="F34" s="20" t="s">
        <v>2</v>
      </c>
      <c r="G34" s="42">
        <v>36750</v>
      </c>
      <c r="H34" s="43">
        <f t="shared" si="5"/>
        <v>3675</v>
      </c>
    </row>
    <row r="35" spans="1:8" s="40" customFormat="1" ht="15" customHeight="1">
      <c r="A35" s="127"/>
      <c r="B35" s="66" t="s">
        <v>53</v>
      </c>
      <c r="C35" s="67"/>
      <c r="D35" s="70"/>
      <c r="E35" s="77">
        <v>8.3000000000000007</v>
      </c>
      <c r="F35" s="20" t="s">
        <v>1</v>
      </c>
      <c r="G35" s="42">
        <v>18900</v>
      </c>
      <c r="H35" s="43">
        <f t="shared" si="5"/>
        <v>156870</v>
      </c>
    </row>
    <row r="36" spans="1:8" s="40" customFormat="1" ht="15" customHeight="1">
      <c r="A36" s="127"/>
      <c r="B36" s="20" t="s">
        <v>7</v>
      </c>
      <c r="C36" s="20"/>
      <c r="D36" s="20"/>
      <c r="E36" s="67">
        <v>0.1</v>
      </c>
      <c r="F36" s="20" t="s">
        <v>1</v>
      </c>
      <c r="G36" s="42">
        <v>57750</v>
      </c>
      <c r="H36" s="43">
        <f t="shared" si="5"/>
        <v>5775</v>
      </c>
    </row>
    <row r="37" spans="1:8" s="40" customFormat="1" ht="15" customHeight="1">
      <c r="A37" s="128"/>
      <c r="B37" s="44" t="s">
        <v>18</v>
      </c>
      <c r="C37" s="44"/>
      <c r="D37" s="44"/>
      <c r="E37" s="45"/>
      <c r="F37" s="46"/>
      <c r="G37" s="44"/>
      <c r="H37" s="43">
        <f>130426-1319-1</f>
        <v>129106</v>
      </c>
    </row>
    <row r="38" spans="1:8" s="55" customFormat="1" ht="18.600000000000001" customHeight="1">
      <c r="A38" s="56"/>
      <c r="B38" s="57"/>
      <c r="C38" s="58"/>
      <c r="D38" s="58"/>
      <c r="E38" s="59"/>
      <c r="F38" s="60"/>
      <c r="G38" s="57"/>
      <c r="H38" s="61">
        <f>SUM(H30:H37)</f>
        <v>3875999.5</v>
      </c>
    </row>
    <row r="39" spans="1:8" s="90" customFormat="1" ht="15" customHeight="1">
      <c r="A39" s="91"/>
      <c r="B39" s="35" t="s">
        <v>16</v>
      </c>
      <c r="C39" s="93">
        <f>E39/D39</f>
        <v>0.12070484581497797</v>
      </c>
      <c r="D39" s="82">
        <v>227</v>
      </c>
      <c r="E39" s="79" t="s">
        <v>55</v>
      </c>
      <c r="F39" s="94" t="s">
        <v>1</v>
      </c>
      <c r="G39" s="95">
        <v>21000</v>
      </c>
      <c r="H39" s="96">
        <f>E39*G39</f>
        <v>575400</v>
      </c>
    </row>
    <row r="40" spans="1:8" s="90" customFormat="1" ht="15" customHeight="1">
      <c r="A40" s="135" t="s">
        <v>96</v>
      </c>
      <c r="B40" s="94" t="s">
        <v>57</v>
      </c>
      <c r="C40" s="97">
        <f t="shared" ref="C40:C42" si="6">E40/D40</f>
        <v>7.6651982378854622E-2</v>
      </c>
      <c r="D40" s="82">
        <v>227</v>
      </c>
      <c r="E40" s="79" t="s">
        <v>99</v>
      </c>
      <c r="F40" s="82" t="s">
        <v>1</v>
      </c>
      <c r="G40" s="95">
        <v>129150</v>
      </c>
      <c r="H40" s="100">
        <f>G40*E40</f>
        <v>2247210</v>
      </c>
    </row>
    <row r="41" spans="1:8" s="90" customFormat="1" ht="19.2" customHeight="1">
      <c r="A41" s="135"/>
      <c r="B41" s="20" t="s">
        <v>52</v>
      </c>
      <c r="C41" s="51">
        <f t="shared" si="6"/>
        <v>4.4052863436123352E-3</v>
      </c>
      <c r="D41" s="68">
        <v>227</v>
      </c>
      <c r="E41" s="67">
        <v>1</v>
      </c>
      <c r="F41" s="20" t="s">
        <v>2</v>
      </c>
      <c r="G41" s="42">
        <v>141750</v>
      </c>
      <c r="H41" s="43">
        <f t="shared" ref="H41" si="7">E41*G41</f>
        <v>141750</v>
      </c>
    </row>
    <row r="42" spans="1:8" s="90" customFormat="1" ht="15" customHeight="1">
      <c r="A42" s="135"/>
      <c r="B42" s="82" t="s">
        <v>5</v>
      </c>
      <c r="C42" s="101">
        <f t="shared" si="6"/>
        <v>0.5770925110132159</v>
      </c>
      <c r="D42" s="82">
        <v>227</v>
      </c>
      <c r="E42" s="102" t="s">
        <v>58</v>
      </c>
      <c r="F42" s="82" t="s">
        <v>1</v>
      </c>
      <c r="G42" s="99">
        <v>3510</v>
      </c>
      <c r="H42" s="100">
        <f>E42*G42</f>
        <v>459810</v>
      </c>
    </row>
    <row r="43" spans="1:8" s="90" customFormat="1" ht="15" customHeight="1">
      <c r="A43" s="135"/>
      <c r="B43" s="82" t="s">
        <v>59</v>
      </c>
      <c r="C43" s="101"/>
      <c r="D43" s="82"/>
      <c r="E43" s="102" t="s">
        <v>32</v>
      </c>
      <c r="F43" s="82" t="s">
        <v>60</v>
      </c>
      <c r="G43" s="99">
        <v>37800</v>
      </c>
      <c r="H43" s="100">
        <f>E43*G43</f>
        <v>113400</v>
      </c>
    </row>
    <row r="44" spans="1:8" s="90" customFormat="1" ht="15" customHeight="1">
      <c r="A44" s="135"/>
      <c r="B44" s="82" t="s">
        <v>62</v>
      </c>
      <c r="C44" s="101"/>
      <c r="D44" s="82"/>
      <c r="E44" s="102" t="s">
        <v>19</v>
      </c>
      <c r="F44" s="82" t="s">
        <v>2</v>
      </c>
      <c r="G44" s="99">
        <v>44280</v>
      </c>
      <c r="H44" s="100">
        <f>E44*G44</f>
        <v>44280</v>
      </c>
    </row>
    <row r="45" spans="1:8" s="90" customFormat="1" ht="15" customHeight="1">
      <c r="A45" s="135"/>
      <c r="B45" s="82" t="s">
        <v>63</v>
      </c>
      <c r="C45" s="101"/>
      <c r="D45" s="82"/>
      <c r="E45" s="102" t="s">
        <v>100</v>
      </c>
      <c r="F45" s="82" t="s">
        <v>1</v>
      </c>
      <c r="G45" s="99">
        <v>24150</v>
      </c>
      <c r="H45" s="100">
        <f t="shared" ref="H45:H47" si="8">E45*G45</f>
        <v>130410.00000000001</v>
      </c>
    </row>
    <row r="46" spans="1:8" s="90" customFormat="1" ht="15" customHeight="1">
      <c r="A46" s="135"/>
      <c r="B46" s="82" t="s">
        <v>26</v>
      </c>
      <c r="C46" s="97"/>
      <c r="D46" s="82"/>
      <c r="E46" s="102" t="s">
        <v>31</v>
      </c>
      <c r="F46" s="82" t="s">
        <v>2</v>
      </c>
      <c r="G46" s="42">
        <v>36750</v>
      </c>
      <c r="H46" s="43">
        <f t="shared" si="8"/>
        <v>3675</v>
      </c>
    </row>
    <row r="47" spans="1:8" s="90" customFormat="1" ht="15" customHeight="1">
      <c r="A47" s="135"/>
      <c r="B47" s="82" t="s">
        <v>7</v>
      </c>
      <c r="C47" s="83"/>
      <c r="D47" s="82"/>
      <c r="E47" s="103">
        <v>0.2</v>
      </c>
      <c r="F47" s="82" t="s">
        <v>1</v>
      </c>
      <c r="G47" s="42">
        <v>57750</v>
      </c>
      <c r="H47" s="43">
        <f t="shared" si="8"/>
        <v>11550</v>
      </c>
    </row>
    <row r="48" spans="1:8" s="90" customFormat="1" ht="15" customHeight="1">
      <c r="A48" s="135"/>
      <c r="B48" s="104" t="s">
        <v>18</v>
      </c>
      <c r="C48" s="104"/>
      <c r="D48" s="104"/>
      <c r="E48" s="105"/>
      <c r="F48" s="106"/>
      <c r="G48" s="104"/>
      <c r="H48" s="107">
        <f>130426+1089</f>
        <v>131515</v>
      </c>
    </row>
    <row r="49" spans="1:8" s="48" customFormat="1" ht="20.399999999999999" customHeight="1">
      <c r="A49" s="84"/>
      <c r="B49" s="15"/>
      <c r="C49" s="15"/>
      <c r="D49" s="15"/>
      <c r="E49" s="24"/>
      <c r="F49" s="16"/>
      <c r="G49" s="15"/>
      <c r="H49" s="2">
        <f>SUM(H39:H48)</f>
        <v>3859000</v>
      </c>
    </row>
    <row r="50" spans="1:8" s="48" customFormat="1" ht="20.399999999999999" customHeight="1">
      <c r="A50" s="129" t="s">
        <v>97</v>
      </c>
      <c r="B50" s="37" t="s">
        <v>16</v>
      </c>
      <c r="C50" s="49">
        <f>E50/D50</f>
        <v>0.12070484581497797</v>
      </c>
      <c r="D50" s="82">
        <v>227</v>
      </c>
      <c r="E50" s="78" t="s">
        <v>55</v>
      </c>
      <c r="F50" s="37" t="s">
        <v>1</v>
      </c>
      <c r="G50" s="50">
        <v>21000</v>
      </c>
      <c r="H50" s="39">
        <f>E50*G50</f>
        <v>575400</v>
      </c>
    </row>
    <row r="51" spans="1:8" s="48" customFormat="1" ht="20.399999999999999" customHeight="1">
      <c r="A51" s="130"/>
      <c r="B51" s="20" t="s">
        <v>42</v>
      </c>
      <c r="C51" s="51">
        <f t="shared" ref="C51:C52" si="9">E51/D51</f>
        <v>6.6079295154185022E-2</v>
      </c>
      <c r="D51" s="82">
        <v>227</v>
      </c>
      <c r="E51" s="52">
        <v>15</v>
      </c>
      <c r="F51" s="20" t="s">
        <v>1</v>
      </c>
      <c r="G51" s="42">
        <v>140700</v>
      </c>
      <c r="H51" s="43">
        <f>E51*G51-1892</f>
        <v>2108608</v>
      </c>
    </row>
    <row r="52" spans="1:8" s="48" customFormat="1" ht="20.399999999999999" customHeight="1">
      <c r="A52" s="130"/>
      <c r="B52" s="20" t="s">
        <v>101</v>
      </c>
      <c r="C52" s="53">
        <f t="shared" si="9"/>
        <v>3.9647577092511016E-2</v>
      </c>
      <c r="D52" s="68">
        <v>227</v>
      </c>
      <c r="E52" s="111" t="s">
        <v>49</v>
      </c>
      <c r="F52" s="20" t="s">
        <v>1</v>
      </c>
      <c r="G52" s="42">
        <v>78750</v>
      </c>
      <c r="H52" s="43">
        <f>E52*G52</f>
        <v>708750</v>
      </c>
    </row>
    <row r="53" spans="1:8" s="48" customFormat="1" ht="20.399999999999999" customHeight="1">
      <c r="A53" s="130"/>
      <c r="B53" s="20" t="s">
        <v>30</v>
      </c>
      <c r="C53" s="53"/>
      <c r="D53" s="82">
        <v>227</v>
      </c>
      <c r="E53" s="41" t="s">
        <v>19</v>
      </c>
      <c r="F53" s="20" t="s">
        <v>1</v>
      </c>
      <c r="G53" s="42">
        <v>168000</v>
      </c>
      <c r="H53" s="43">
        <f t="shared" ref="H53:H57" si="10">E53*G53</f>
        <v>168000</v>
      </c>
    </row>
    <row r="54" spans="1:8" s="48" customFormat="1" ht="20.399999999999999" customHeight="1">
      <c r="A54" s="130"/>
      <c r="B54" s="20" t="s">
        <v>102</v>
      </c>
      <c r="C54" s="53"/>
      <c r="D54" s="68">
        <v>227</v>
      </c>
      <c r="E54" s="41" t="s">
        <v>104</v>
      </c>
      <c r="F54" s="20" t="s">
        <v>2</v>
      </c>
      <c r="G54" s="42">
        <v>21000</v>
      </c>
      <c r="H54" s="43">
        <f t="shared" si="10"/>
        <v>102900.00000000001</v>
      </c>
    </row>
    <row r="55" spans="1:8" s="48" customFormat="1" ht="20.399999999999999" customHeight="1">
      <c r="A55" s="130"/>
      <c r="B55" s="20" t="s">
        <v>103</v>
      </c>
      <c r="C55" s="74"/>
      <c r="D55" s="68"/>
      <c r="E55" s="41" t="s">
        <v>61</v>
      </c>
      <c r="F55" s="20" t="s">
        <v>2</v>
      </c>
      <c r="G55" s="42">
        <v>26250</v>
      </c>
      <c r="H55" s="43">
        <f t="shared" si="10"/>
        <v>52500</v>
      </c>
    </row>
    <row r="56" spans="1:8" s="48" customFormat="1" ht="20.399999999999999" customHeight="1">
      <c r="A56" s="130"/>
      <c r="B56" s="20" t="s">
        <v>37</v>
      </c>
      <c r="C56" s="54"/>
      <c r="D56" s="20"/>
      <c r="E56" s="41" t="s">
        <v>31</v>
      </c>
      <c r="F56" s="20" t="s">
        <v>1</v>
      </c>
      <c r="G56" s="42">
        <v>60900</v>
      </c>
      <c r="H56" s="43">
        <f t="shared" si="10"/>
        <v>6090</v>
      </c>
    </row>
    <row r="57" spans="1:8" s="48" customFormat="1" ht="20.399999999999999" customHeight="1">
      <c r="A57" s="130"/>
      <c r="B57" s="20" t="s">
        <v>41</v>
      </c>
      <c r="C57" s="44"/>
      <c r="D57" s="20"/>
      <c r="E57" s="41" t="s">
        <v>31</v>
      </c>
      <c r="F57" s="20" t="s">
        <v>1</v>
      </c>
      <c r="G57" s="42">
        <v>42000</v>
      </c>
      <c r="H57" s="43">
        <f t="shared" si="10"/>
        <v>4200</v>
      </c>
    </row>
    <row r="58" spans="1:8" s="48" customFormat="1" ht="20.399999999999999" customHeight="1">
      <c r="A58" s="113"/>
      <c r="B58" s="104" t="s">
        <v>18</v>
      </c>
      <c r="C58" s="104"/>
      <c r="D58" s="104"/>
      <c r="E58" s="105"/>
      <c r="F58" s="106"/>
      <c r="G58" s="104"/>
      <c r="H58" s="107">
        <f>130426+2126</f>
        <v>132552</v>
      </c>
    </row>
    <row r="59" spans="1:8" s="48" customFormat="1" ht="20.399999999999999" customHeight="1">
      <c r="A59" s="84"/>
      <c r="B59" s="114"/>
      <c r="C59" s="85"/>
      <c r="D59" s="114"/>
      <c r="E59" s="115"/>
      <c r="F59" s="114"/>
      <c r="G59" s="116"/>
      <c r="H59" s="117">
        <f>SUM(H50:H58)</f>
        <v>3859000</v>
      </c>
    </row>
    <row r="60" spans="1:8" s="48" customFormat="1" ht="15" customHeight="1">
      <c r="A60" s="123" t="s">
        <v>105</v>
      </c>
      <c r="B60" s="27" t="s">
        <v>6</v>
      </c>
      <c r="C60" s="29">
        <f>E60/D60</f>
        <v>0.12070484581497797</v>
      </c>
      <c r="D60" s="82">
        <v>227</v>
      </c>
      <c r="E60" s="78" t="s">
        <v>55</v>
      </c>
      <c r="F60" s="37" t="s">
        <v>1</v>
      </c>
      <c r="G60" s="50">
        <v>21000</v>
      </c>
      <c r="H60" s="39">
        <f>E60*G60</f>
        <v>575400</v>
      </c>
    </row>
    <row r="61" spans="1:8" s="48" customFormat="1" ht="15" customHeight="1">
      <c r="A61" s="123"/>
      <c r="B61" s="12" t="s">
        <v>45</v>
      </c>
      <c r="C61" s="30">
        <f>E61/D61</f>
        <v>0.11674008810572688</v>
      </c>
      <c r="D61" s="12">
        <v>227</v>
      </c>
      <c r="E61" s="12">
        <v>26.5</v>
      </c>
      <c r="F61" s="12" t="s">
        <v>1</v>
      </c>
      <c r="G61" s="13">
        <v>86100</v>
      </c>
      <c r="H61" s="14">
        <f>G61*E61</f>
        <v>2281650</v>
      </c>
    </row>
    <row r="62" spans="1:8" s="48" customFormat="1" ht="15" customHeight="1">
      <c r="A62" s="123"/>
      <c r="B62" s="82" t="s">
        <v>5</v>
      </c>
      <c r="C62" s="101">
        <f t="shared" ref="C62:C63" si="11">E62/D62</f>
        <v>0.5770925110132159</v>
      </c>
      <c r="D62" s="82">
        <v>227</v>
      </c>
      <c r="E62" s="102" t="s">
        <v>58</v>
      </c>
      <c r="F62" s="82" t="s">
        <v>1</v>
      </c>
      <c r="G62" s="99">
        <v>3510</v>
      </c>
      <c r="H62" s="100">
        <f>E62*G62</f>
        <v>459810</v>
      </c>
    </row>
    <row r="63" spans="1:8" s="48" customFormat="1" ht="15" customHeight="1">
      <c r="A63" s="123"/>
      <c r="B63" s="20" t="s">
        <v>52</v>
      </c>
      <c r="C63" s="51">
        <f t="shared" si="11"/>
        <v>4.4052863436123352E-3</v>
      </c>
      <c r="D63" s="68">
        <v>227</v>
      </c>
      <c r="E63" s="67">
        <v>1</v>
      </c>
      <c r="F63" s="20" t="s">
        <v>2</v>
      </c>
      <c r="G63" s="42">
        <v>141750</v>
      </c>
      <c r="H63" s="43">
        <f t="shared" ref="H63" si="12">E63*G63</f>
        <v>141750</v>
      </c>
    </row>
    <row r="64" spans="1:8" s="48" customFormat="1" ht="15" customHeight="1">
      <c r="A64" s="108"/>
      <c r="B64" s="82" t="s">
        <v>59</v>
      </c>
      <c r="C64" s="101"/>
      <c r="D64" s="82"/>
      <c r="E64" s="102" t="s">
        <v>32</v>
      </c>
      <c r="F64" s="82" t="s">
        <v>60</v>
      </c>
      <c r="G64" s="99">
        <v>37800</v>
      </c>
      <c r="H64" s="100">
        <f>E64*G64</f>
        <v>113400</v>
      </c>
    </row>
    <row r="65" spans="1:8" s="48" customFormat="1" ht="15" customHeight="1">
      <c r="A65" s="108"/>
      <c r="B65" s="82" t="s">
        <v>63</v>
      </c>
      <c r="C65" s="101"/>
      <c r="D65" s="82"/>
      <c r="E65" s="102" t="s">
        <v>43</v>
      </c>
      <c r="F65" s="82" t="s">
        <v>1</v>
      </c>
      <c r="G65" s="99">
        <v>24150</v>
      </c>
      <c r="H65" s="100">
        <f t="shared" ref="H65:H67" si="13">E65*G65</f>
        <v>147315</v>
      </c>
    </row>
    <row r="66" spans="1:8" s="48" customFormat="1" ht="15" customHeight="1">
      <c r="A66" s="108"/>
      <c r="B66" s="82" t="s">
        <v>26</v>
      </c>
      <c r="C66" s="97"/>
      <c r="D66" s="82"/>
      <c r="E66" s="102" t="s">
        <v>31</v>
      </c>
      <c r="F66" s="82" t="s">
        <v>2</v>
      </c>
      <c r="G66" s="42">
        <v>36750</v>
      </c>
      <c r="H66" s="43">
        <f t="shared" si="13"/>
        <v>3675</v>
      </c>
    </row>
    <row r="67" spans="1:8" s="48" customFormat="1" ht="15" customHeight="1">
      <c r="A67" s="108"/>
      <c r="B67" s="82" t="s">
        <v>7</v>
      </c>
      <c r="C67" s="83"/>
      <c r="D67" s="82"/>
      <c r="E67" s="103">
        <v>0.1</v>
      </c>
      <c r="F67" s="82" t="s">
        <v>1</v>
      </c>
      <c r="G67" s="42">
        <v>57750</v>
      </c>
      <c r="H67" s="43">
        <f t="shared" si="13"/>
        <v>5775</v>
      </c>
    </row>
    <row r="68" spans="1:8" s="48" customFormat="1" ht="15" customHeight="1">
      <c r="A68" s="108"/>
      <c r="B68" s="104" t="s">
        <v>18</v>
      </c>
      <c r="C68" s="104"/>
      <c r="D68" s="104"/>
      <c r="E68" s="105"/>
      <c r="F68" s="106"/>
      <c r="G68" s="104"/>
      <c r="H68" s="107">
        <f>130426-201</f>
        <v>130225</v>
      </c>
    </row>
    <row r="69" spans="1:8" s="62" customFormat="1" ht="19.8" customHeight="1">
      <c r="A69" s="86"/>
      <c r="B69" s="75"/>
      <c r="C69" s="75"/>
      <c r="D69" s="75"/>
      <c r="E69" s="87"/>
      <c r="F69" s="88"/>
      <c r="G69" s="75"/>
      <c r="H69" s="89">
        <f>SUM(H60:H68)</f>
        <v>3859000</v>
      </c>
    </row>
    <row r="70" spans="1:8">
      <c r="A70" s="31"/>
      <c r="B70" s="31"/>
      <c r="C70" s="31"/>
      <c r="D70" s="31"/>
      <c r="E70" s="32"/>
    </row>
    <row r="71" spans="1:8" ht="18">
      <c r="A71" s="124" t="s">
        <v>20</v>
      </c>
      <c r="B71" s="124"/>
      <c r="C71" s="124" t="s">
        <v>21</v>
      </c>
      <c r="D71" s="124"/>
      <c r="E71" s="124"/>
      <c r="F71" s="1"/>
      <c r="G71" s="124" t="s">
        <v>22</v>
      </c>
      <c r="H71" s="124"/>
    </row>
    <row r="73" spans="1:8" ht="0.6" customHeight="1"/>
    <row r="74" spans="1:8" hidden="1"/>
    <row r="75" spans="1:8" hidden="1"/>
    <row r="76" spans="1:8" hidden="1"/>
    <row r="77" spans="1:8" hidden="1"/>
    <row r="78" spans="1:8" hidden="1"/>
    <row r="79" spans="1:8" hidden="1"/>
    <row r="80" spans="1:8" hidden="1"/>
    <row r="81" spans="1:8" hidden="1"/>
    <row r="82" spans="1:8" hidden="1"/>
    <row r="83" spans="1:8" hidden="1"/>
    <row r="84" spans="1:8" hidden="1"/>
    <row r="85" spans="1:8" hidden="1"/>
    <row r="87" spans="1:8" ht="15.6">
      <c r="A87" s="3" t="s">
        <v>0</v>
      </c>
      <c r="B87" s="3"/>
    </row>
    <row r="88" spans="1:8" s="34" customFormat="1" ht="16.8" customHeight="1">
      <c r="A88" s="124" t="s">
        <v>81</v>
      </c>
      <c r="B88" s="124"/>
      <c r="C88" s="124"/>
      <c r="D88" s="124"/>
      <c r="E88" s="124"/>
      <c r="F88" s="124"/>
      <c r="G88" s="124"/>
      <c r="H88" s="124"/>
    </row>
    <row r="89" spans="1:8" s="34" customFormat="1" ht="16.8" customHeight="1">
      <c r="A89" s="33"/>
      <c r="B89" s="125" t="s">
        <v>84</v>
      </c>
      <c r="C89" s="125"/>
      <c r="D89" s="125"/>
      <c r="E89" s="125"/>
      <c r="F89" s="125"/>
      <c r="G89" s="125"/>
      <c r="H89" s="125"/>
    </row>
    <row r="90" spans="1:8" ht="15" customHeight="1">
      <c r="A90" s="4" t="s">
        <v>9</v>
      </c>
      <c r="B90" s="5" t="s">
        <v>10</v>
      </c>
      <c r="C90" s="6" t="s">
        <v>11</v>
      </c>
      <c r="D90" s="7" t="s">
        <v>12</v>
      </c>
      <c r="E90" s="22" t="s">
        <v>13</v>
      </c>
      <c r="F90" s="8" t="s">
        <v>3</v>
      </c>
      <c r="G90" s="4" t="s">
        <v>14</v>
      </c>
      <c r="H90" s="4" t="s">
        <v>15</v>
      </c>
    </row>
    <row r="91" spans="1:8" s="40" customFormat="1" ht="15" customHeight="1">
      <c r="A91" s="131" t="s">
        <v>85</v>
      </c>
      <c r="B91" s="27" t="s">
        <v>6</v>
      </c>
      <c r="C91" s="29">
        <f>E91/D91</f>
        <v>0.11991341991341992</v>
      </c>
      <c r="D91" s="9">
        <v>231</v>
      </c>
      <c r="E91" s="27">
        <v>27.7</v>
      </c>
      <c r="F91" s="9" t="s">
        <v>1</v>
      </c>
      <c r="G91" s="28">
        <v>21525</v>
      </c>
      <c r="H91" s="11">
        <f>G91*E91</f>
        <v>596242.5</v>
      </c>
    </row>
    <row r="92" spans="1:8" s="40" customFormat="1" ht="15" customHeight="1">
      <c r="A92" s="132"/>
      <c r="B92" s="12" t="s">
        <v>45</v>
      </c>
      <c r="C92" s="30">
        <f>E92/D92</f>
        <v>0.11038961038961038</v>
      </c>
      <c r="D92" s="12">
        <v>231</v>
      </c>
      <c r="E92" s="12">
        <v>25.5</v>
      </c>
      <c r="F92" s="12" t="s">
        <v>1</v>
      </c>
      <c r="G92" s="13">
        <v>86100</v>
      </c>
      <c r="H92" s="14">
        <f>G92*E92</f>
        <v>2195550</v>
      </c>
    </row>
    <row r="93" spans="1:8" s="40" customFormat="1" ht="19.2" customHeight="1">
      <c r="A93" s="133"/>
      <c r="B93" s="12" t="s">
        <v>46</v>
      </c>
      <c r="C93" s="30">
        <f t="shared" ref="C93:C96" si="14">E93/D93</f>
        <v>3.67965367965368E-2</v>
      </c>
      <c r="D93" s="12">
        <v>231</v>
      </c>
      <c r="E93" s="12">
        <v>8.5</v>
      </c>
      <c r="F93" s="12" t="s">
        <v>1</v>
      </c>
      <c r="G93" s="13">
        <v>67200</v>
      </c>
      <c r="H93" s="14">
        <f t="shared" ref="H93:H96" si="15">G93*E93</f>
        <v>571200</v>
      </c>
    </row>
    <row r="94" spans="1:8" s="40" customFormat="1" ht="21.6" customHeight="1">
      <c r="A94" s="133"/>
      <c r="B94" s="12" t="s">
        <v>38</v>
      </c>
      <c r="C94" s="30">
        <f t="shared" si="14"/>
        <v>1.2987012987012988E-2</v>
      </c>
      <c r="D94" s="12">
        <v>231</v>
      </c>
      <c r="E94" s="23" t="s">
        <v>32</v>
      </c>
      <c r="F94" s="12" t="s">
        <v>1</v>
      </c>
      <c r="G94" s="13">
        <v>78750</v>
      </c>
      <c r="H94" s="14">
        <f t="shared" si="15"/>
        <v>236250</v>
      </c>
    </row>
    <row r="95" spans="1:8" s="40" customFormat="1" ht="15" customHeight="1">
      <c r="A95" s="133"/>
      <c r="B95" s="12" t="s">
        <v>39</v>
      </c>
      <c r="C95" s="30">
        <f t="shared" si="14"/>
        <v>4.0259740259740266E-2</v>
      </c>
      <c r="D95" s="12">
        <v>231</v>
      </c>
      <c r="E95" s="23" t="s">
        <v>90</v>
      </c>
      <c r="F95" s="12" t="s">
        <v>1</v>
      </c>
      <c r="G95" s="13">
        <v>18900</v>
      </c>
      <c r="H95" s="14">
        <f t="shared" si="15"/>
        <v>175770</v>
      </c>
    </row>
    <row r="96" spans="1:8" s="40" customFormat="1" ht="15" customHeight="1">
      <c r="A96" s="133"/>
      <c r="B96" s="12" t="s">
        <v>40</v>
      </c>
      <c r="C96" s="30">
        <f t="shared" si="14"/>
        <v>4.329004329004329E-4</v>
      </c>
      <c r="D96" s="12">
        <v>231</v>
      </c>
      <c r="E96" s="23" t="s">
        <v>31</v>
      </c>
      <c r="F96" s="12" t="s">
        <v>1</v>
      </c>
      <c r="G96" s="13">
        <v>63000</v>
      </c>
      <c r="H96" s="14">
        <f t="shared" si="15"/>
        <v>6300</v>
      </c>
    </row>
    <row r="97" spans="1:8" s="40" customFormat="1" ht="15" customHeight="1">
      <c r="A97" s="133"/>
      <c r="B97" s="12" t="s">
        <v>74</v>
      </c>
      <c r="C97" s="26"/>
      <c r="D97" s="12"/>
      <c r="E97" s="23" t="s">
        <v>31</v>
      </c>
      <c r="F97" s="25" t="s">
        <v>1</v>
      </c>
      <c r="G97" s="13">
        <v>47250</v>
      </c>
      <c r="H97" s="14">
        <f t="shared" ref="H97:H99" si="16">E97*G97</f>
        <v>4725</v>
      </c>
    </row>
    <row r="98" spans="1:8" s="40" customFormat="1" ht="15" customHeight="1">
      <c r="A98" s="133"/>
      <c r="B98" s="20" t="s">
        <v>7</v>
      </c>
      <c r="C98" s="20"/>
      <c r="D98" s="20"/>
      <c r="E98" s="67">
        <v>0.1</v>
      </c>
      <c r="F98" s="20" t="s">
        <v>1</v>
      </c>
      <c r="G98" s="42">
        <v>57750</v>
      </c>
      <c r="H98" s="43">
        <f t="shared" si="16"/>
        <v>5775</v>
      </c>
    </row>
    <row r="99" spans="1:8" s="40" customFormat="1" ht="15" customHeight="1">
      <c r="A99" s="133"/>
      <c r="B99" s="20" t="s">
        <v>41</v>
      </c>
      <c r="C99" s="44"/>
      <c r="D99" s="20"/>
      <c r="E99" s="41" t="s">
        <v>31</v>
      </c>
      <c r="F99" s="20" t="s">
        <v>1</v>
      </c>
      <c r="G99" s="42">
        <v>42000</v>
      </c>
      <c r="H99" s="43">
        <f t="shared" si="16"/>
        <v>4200</v>
      </c>
    </row>
    <row r="100" spans="1:8" s="40" customFormat="1" ht="15" customHeight="1">
      <c r="A100" s="133"/>
      <c r="B100" s="44" t="s">
        <v>18</v>
      </c>
      <c r="C100" s="44"/>
      <c r="D100" s="44"/>
      <c r="E100" s="45"/>
      <c r="F100" s="46"/>
      <c r="G100" s="44"/>
      <c r="H100" s="107">
        <f>130426+562-1</f>
        <v>130987</v>
      </c>
    </row>
    <row r="101" spans="1:8" s="55" customFormat="1" ht="22.2" customHeight="1">
      <c r="A101" s="134"/>
      <c r="B101" s="118"/>
      <c r="C101" s="118"/>
      <c r="D101" s="118"/>
      <c r="E101" s="119"/>
      <c r="F101" s="120"/>
      <c r="G101" s="118"/>
      <c r="H101" s="121">
        <f>SUM(H91:H100)</f>
        <v>3926999.5</v>
      </c>
    </row>
    <row r="102" spans="1:8" s="40" customFormat="1" ht="15" customHeight="1">
      <c r="A102" s="126" t="s">
        <v>86</v>
      </c>
      <c r="B102" s="35" t="s">
        <v>6</v>
      </c>
      <c r="C102" s="36">
        <f>E102/D102</f>
        <v>0.12008733624454149</v>
      </c>
      <c r="D102" s="20">
        <v>229</v>
      </c>
      <c r="E102" s="76">
        <v>27.5</v>
      </c>
      <c r="F102" s="37" t="s">
        <v>1</v>
      </c>
      <c r="G102" s="38">
        <v>21525</v>
      </c>
      <c r="H102" s="39">
        <f>E102*G102</f>
        <v>591937.5</v>
      </c>
    </row>
    <row r="103" spans="1:8" s="40" customFormat="1" ht="15" customHeight="1">
      <c r="A103" s="127"/>
      <c r="B103" s="82" t="s">
        <v>4</v>
      </c>
      <c r="C103" s="20">
        <f>E103/D103</f>
        <v>7.1615720524017462E-2</v>
      </c>
      <c r="D103" s="20">
        <v>229</v>
      </c>
      <c r="E103" s="98">
        <v>16.399999999999999</v>
      </c>
      <c r="F103" s="20" t="s">
        <v>1</v>
      </c>
      <c r="G103" s="42">
        <v>141750</v>
      </c>
      <c r="H103" s="43">
        <f>E103*G103</f>
        <v>2324700</v>
      </c>
    </row>
    <row r="104" spans="1:8" s="40" customFormat="1" ht="15" customHeight="1">
      <c r="A104" s="127"/>
      <c r="B104" s="82" t="s">
        <v>23</v>
      </c>
      <c r="C104" s="20">
        <f t="shared" ref="C104:C105" si="17">E104/D104</f>
        <v>3.0567685589519651E-3</v>
      </c>
      <c r="D104" s="20">
        <v>229</v>
      </c>
      <c r="E104" s="102" t="s">
        <v>24</v>
      </c>
      <c r="F104" s="20" t="s">
        <v>1</v>
      </c>
      <c r="G104" s="42">
        <v>304500</v>
      </c>
      <c r="H104" s="43">
        <f t="shared" ref="H104:H108" si="18">E104*G104</f>
        <v>213150</v>
      </c>
    </row>
    <row r="105" spans="1:8" s="40" customFormat="1" ht="15" customHeight="1">
      <c r="A105" s="127"/>
      <c r="B105" s="82" t="s">
        <v>25</v>
      </c>
      <c r="C105" s="20">
        <f t="shared" si="17"/>
        <v>3.0567685589519649E-2</v>
      </c>
      <c r="D105" s="20">
        <v>229</v>
      </c>
      <c r="E105" s="102" t="s">
        <v>47</v>
      </c>
      <c r="F105" s="20" t="s">
        <v>1</v>
      </c>
      <c r="G105" s="42">
        <v>67200</v>
      </c>
      <c r="H105" s="43">
        <f t="shared" si="18"/>
        <v>470400</v>
      </c>
    </row>
    <row r="106" spans="1:8" s="40" customFormat="1" ht="15" customHeight="1">
      <c r="A106" s="127"/>
      <c r="B106" s="20" t="s">
        <v>36</v>
      </c>
      <c r="C106" s="67"/>
      <c r="D106" s="20"/>
      <c r="E106" s="67">
        <v>0.1</v>
      </c>
      <c r="F106" s="20" t="s">
        <v>2</v>
      </c>
      <c r="G106" s="42">
        <v>36750</v>
      </c>
      <c r="H106" s="43">
        <f t="shared" si="18"/>
        <v>3675</v>
      </c>
    </row>
    <row r="107" spans="1:8" s="40" customFormat="1" ht="15" customHeight="1">
      <c r="A107" s="127"/>
      <c r="B107" s="66" t="s">
        <v>53</v>
      </c>
      <c r="C107" s="67"/>
      <c r="D107" s="70"/>
      <c r="E107" s="77">
        <v>8.1999999999999993</v>
      </c>
      <c r="F107" s="20" t="s">
        <v>1</v>
      </c>
      <c r="G107" s="42">
        <v>18900</v>
      </c>
      <c r="H107" s="43">
        <f t="shared" si="18"/>
        <v>154980</v>
      </c>
    </row>
    <row r="108" spans="1:8" s="40" customFormat="1" ht="15" customHeight="1">
      <c r="A108" s="127"/>
      <c r="B108" s="20" t="s">
        <v>7</v>
      </c>
      <c r="C108" s="20"/>
      <c r="D108" s="20"/>
      <c r="E108" s="67">
        <v>0.1</v>
      </c>
      <c r="F108" s="20" t="s">
        <v>1</v>
      </c>
      <c r="G108" s="42">
        <v>57750</v>
      </c>
      <c r="H108" s="43">
        <f t="shared" si="18"/>
        <v>5775</v>
      </c>
    </row>
    <row r="109" spans="1:8" s="40" customFormat="1" ht="15" customHeight="1">
      <c r="A109" s="128"/>
      <c r="B109" s="44" t="s">
        <v>18</v>
      </c>
      <c r="C109" s="44"/>
      <c r="D109" s="44"/>
      <c r="E109" s="45"/>
      <c r="F109" s="46"/>
      <c r="G109" s="44"/>
      <c r="H109" s="43">
        <f>130426-2044</f>
        <v>128382</v>
      </c>
    </row>
    <row r="110" spans="1:8" s="55" customFormat="1" ht="18.600000000000001" customHeight="1">
      <c r="A110" s="56"/>
      <c r="B110" s="57"/>
      <c r="C110" s="58"/>
      <c r="D110" s="58"/>
      <c r="E110" s="59"/>
      <c r="F110" s="60"/>
      <c r="G110" s="57"/>
      <c r="H110" s="61">
        <f>SUM(H102:H109)</f>
        <v>3892999.5</v>
      </c>
    </row>
    <row r="111" spans="1:8" s="90" customFormat="1" ht="15" customHeight="1">
      <c r="A111" s="91"/>
      <c r="B111" s="35" t="s">
        <v>16</v>
      </c>
      <c r="C111" s="93">
        <f>E111/D111</f>
        <v>0.1206140350877193</v>
      </c>
      <c r="D111" s="82">
        <v>228</v>
      </c>
      <c r="E111" s="79" t="s">
        <v>54</v>
      </c>
      <c r="F111" s="94" t="s">
        <v>1</v>
      </c>
      <c r="G111" s="95">
        <v>21000</v>
      </c>
      <c r="H111" s="96">
        <f>E111*G111</f>
        <v>577500</v>
      </c>
    </row>
    <row r="112" spans="1:8" s="90" customFormat="1" ht="15" customHeight="1">
      <c r="A112" s="135" t="s">
        <v>87</v>
      </c>
      <c r="B112" s="94" t="s">
        <v>57</v>
      </c>
      <c r="C112" s="97">
        <f t="shared" ref="C112:C114" si="19">E112/D112</f>
        <v>7.8070175438596498E-2</v>
      </c>
      <c r="D112" s="82">
        <v>228</v>
      </c>
      <c r="E112" s="79" t="s">
        <v>91</v>
      </c>
      <c r="F112" s="82" t="s">
        <v>1</v>
      </c>
      <c r="G112" s="95">
        <v>129150</v>
      </c>
      <c r="H112" s="100">
        <f>G112*E112</f>
        <v>2298870</v>
      </c>
    </row>
    <row r="113" spans="1:8" s="90" customFormat="1" ht="19.2" customHeight="1">
      <c r="A113" s="135"/>
      <c r="B113" s="20" t="s">
        <v>52</v>
      </c>
      <c r="C113" s="51">
        <f t="shared" si="19"/>
        <v>4.3859649122807015E-3</v>
      </c>
      <c r="D113" s="68">
        <v>228</v>
      </c>
      <c r="E113" s="67">
        <v>1</v>
      </c>
      <c r="F113" s="20" t="s">
        <v>2</v>
      </c>
      <c r="G113" s="42">
        <v>141750</v>
      </c>
      <c r="H113" s="43">
        <f t="shared" ref="H113" si="20">E113*G113</f>
        <v>141750</v>
      </c>
    </row>
    <row r="114" spans="1:8" s="90" customFormat="1" ht="15" customHeight="1">
      <c r="A114" s="135"/>
      <c r="B114" s="82" t="s">
        <v>5</v>
      </c>
      <c r="C114" s="101">
        <f t="shared" si="19"/>
        <v>0.57456140350877194</v>
      </c>
      <c r="D114" s="82">
        <v>228</v>
      </c>
      <c r="E114" s="102" t="s">
        <v>58</v>
      </c>
      <c r="F114" s="82" t="s">
        <v>1</v>
      </c>
      <c r="G114" s="99">
        <v>3510</v>
      </c>
      <c r="H114" s="100">
        <f>E114*G114</f>
        <v>459810</v>
      </c>
    </row>
    <row r="115" spans="1:8" s="90" customFormat="1" ht="15" customHeight="1">
      <c r="A115" s="135"/>
      <c r="B115" s="82" t="s">
        <v>59</v>
      </c>
      <c r="C115" s="101"/>
      <c r="D115" s="82"/>
      <c r="E115" s="102" t="s">
        <v>61</v>
      </c>
      <c r="F115" s="82" t="s">
        <v>60</v>
      </c>
      <c r="G115" s="99">
        <v>37800</v>
      </c>
      <c r="H115" s="100">
        <f>E115*G115</f>
        <v>75600</v>
      </c>
    </row>
    <row r="116" spans="1:8" s="90" customFormat="1" ht="15" customHeight="1">
      <c r="A116" s="135"/>
      <c r="B116" s="82" t="s">
        <v>62</v>
      </c>
      <c r="C116" s="101"/>
      <c r="D116" s="82"/>
      <c r="E116" s="102" t="s">
        <v>19</v>
      </c>
      <c r="F116" s="82" t="s">
        <v>2</v>
      </c>
      <c r="G116" s="99">
        <v>44280</v>
      </c>
      <c r="H116" s="100">
        <f>E116*G116</f>
        <v>44280</v>
      </c>
    </row>
    <row r="117" spans="1:8" s="90" customFormat="1" ht="15" customHeight="1">
      <c r="A117" s="135"/>
      <c r="B117" s="82" t="s">
        <v>63</v>
      </c>
      <c r="C117" s="101"/>
      <c r="D117" s="82"/>
      <c r="E117" s="102" t="s">
        <v>92</v>
      </c>
      <c r="F117" s="82" t="s">
        <v>1</v>
      </c>
      <c r="G117" s="99">
        <v>24150</v>
      </c>
      <c r="H117" s="100">
        <f t="shared" ref="H117:H119" si="21">E117*G117</f>
        <v>132825</v>
      </c>
    </row>
    <row r="118" spans="1:8" s="90" customFormat="1" ht="15" customHeight="1">
      <c r="A118" s="135"/>
      <c r="B118" s="82" t="s">
        <v>26</v>
      </c>
      <c r="C118" s="97"/>
      <c r="D118" s="82"/>
      <c r="E118" s="102" t="s">
        <v>31</v>
      </c>
      <c r="F118" s="82" t="s">
        <v>2</v>
      </c>
      <c r="G118" s="42">
        <v>36750</v>
      </c>
      <c r="H118" s="43">
        <f t="shared" si="21"/>
        <v>3675</v>
      </c>
    </row>
    <row r="119" spans="1:8" s="90" customFormat="1" ht="15" customHeight="1">
      <c r="A119" s="135"/>
      <c r="B119" s="82" t="s">
        <v>7</v>
      </c>
      <c r="C119" s="83"/>
      <c r="D119" s="82"/>
      <c r="E119" s="103">
        <v>0.2</v>
      </c>
      <c r="F119" s="82" t="s">
        <v>1</v>
      </c>
      <c r="G119" s="42">
        <v>57750</v>
      </c>
      <c r="H119" s="43">
        <f t="shared" si="21"/>
        <v>11550</v>
      </c>
    </row>
    <row r="120" spans="1:8" s="90" customFormat="1" ht="15" customHeight="1">
      <c r="A120" s="135"/>
      <c r="B120" s="104" t="s">
        <v>18</v>
      </c>
      <c r="C120" s="104"/>
      <c r="D120" s="104"/>
      <c r="E120" s="105"/>
      <c r="F120" s="106"/>
      <c r="G120" s="104"/>
      <c r="H120" s="107">
        <f>130426+286</f>
        <v>130712</v>
      </c>
    </row>
    <row r="121" spans="1:8" s="48" customFormat="1" ht="20.399999999999999" customHeight="1">
      <c r="A121" s="84"/>
      <c r="B121" s="15"/>
      <c r="C121" s="15"/>
      <c r="D121" s="15"/>
      <c r="E121" s="24"/>
      <c r="F121" s="16"/>
      <c r="G121" s="15"/>
      <c r="H121" s="2">
        <f>SUM(H111:H120)</f>
        <v>3876572</v>
      </c>
    </row>
    <row r="122" spans="1:8" s="48" customFormat="1" ht="20.399999999999999" customHeight="1">
      <c r="A122" s="129" t="s">
        <v>88</v>
      </c>
      <c r="B122" s="37" t="s">
        <v>16</v>
      </c>
      <c r="C122" s="49">
        <f>E122/D122</f>
        <v>0.1206140350877193</v>
      </c>
      <c r="D122" s="82">
        <v>228</v>
      </c>
      <c r="E122" s="78" t="s">
        <v>54</v>
      </c>
      <c r="F122" s="37" t="s">
        <v>1</v>
      </c>
      <c r="G122" s="50">
        <v>21000</v>
      </c>
      <c r="H122" s="39">
        <f>E122*G122</f>
        <v>577500</v>
      </c>
    </row>
    <row r="123" spans="1:8" s="48" customFormat="1" ht="20.399999999999999" customHeight="1">
      <c r="A123" s="130"/>
      <c r="B123" s="20" t="s">
        <v>42</v>
      </c>
      <c r="C123" s="51">
        <f t="shared" ref="C123:C124" si="22">E123/D123</f>
        <v>6.9736842105263153E-2</v>
      </c>
      <c r="D123" s="82">
        <v>228</v>
      </c>
      <c r="E123" s="52">
        <v>15.9</v>
      </c>
      <c r="F123" s="20" t="s">
        <v>1</v>
      </c>
      <c r="G123" s="42">
        <v>140700</v>
      </c>
      <c r="H123" s="43">
        <f>E123*G123-1892</f>
        <v>2235238</v>
      </c>
    </row>
    <row r="124" spans="1:8" s="48" customFormat="1" ht="20.399999999999999" customHeight="1">
      <c r="A124" s="130"/>
      <c r="B124" s="20" t="s">
        <v>46</v>
      </c>
      <c r="C124" s="53">
        <f t="shared" si="22"/>
        <v>3.2017543859649125E-2</v>
      </c>
      <c r="D124" s="68">
        <v>228</v>
      </c>
      <c r="E124" s="111" t="s">
        <v>51</v>
      </c>
      <c r="F124" s="20" t="s">
        <v>1</v>
      </c>
      <c r="G124" s="42">
        <v>67200</v>
      </c>
      <c r="H124" s="43">
        <f>E124*G124</f>
        <v>490560</v>
      </c>
    </row>
    <row r="125" spans="1:8" s="48" customFormat="1" ht="20.399999999999999" customHeight="1">
      <c r="A125" s="130"/>
      <c r="B125" s="20" t="s">
        <v>38</v>
      </c>
      <c r="C125" s="53"/>
      <c r="D125" s="82">
        <v>228</v>
      </c>
      <c r="E125" s="41" t="s">
        <v>32</v>
      </c>
      <c r="F125" s="20" t="s">
        <v>1</v>
      </c>
      <c r="G125" s="42">
        <v>78750</v>
      </c>
      <c r="H125" s="43">
        <f t="shared" ref="H125:H129" si="23">E125*G125</f>
        <v>236250</v>
      </c>
    </row>
    <row r="126" spans="1:8" s="48" customFormat="1" ht="20.399999999999999" customHeight="1">
      <c r="A126" s="130"/>
      <c r="B126" s="20" t="s">
        <v>39</v>
      </c>
      <c r="C126" s="53"/>
      <c r="D126" s="68">
        <v>228</v>
      </c>
      <c r="E126" s="41" t="s">
        <v>82</v>
      </c>
      <c r="F126" s="20" t="s">
        <v>2</v>
      </c>
      <c r="G126" s="42">
        <v>20478</v>
      </c>
      <c r="H126" s="43">
        <f t="shared" si="23"/>
        <v>204780</v>
      </c>
    </row>
    <row r="127" spans="1:8" s="48" customFormat="1" ht="20.399999999999999" customHeight="1">
      <c r="A127" s="130"/>
      <c r="B127" s="20" t="s">
        <v>40</v>
      </c>
      <c r="C127" s="20"/>
      <c r="D127" s="20"/>
      <c r="E127" s="41" t="s">
        <v>31</v>
      </c>
      <c r="F127" s="20" t="s">
        <v>1</v>
      </c>
      <c r="G127" s="42">
        <v>63000</v>
      </c>
      <c r="H127" s="43">
        <f t="shared" si="23"/>
        <v>6300</v>
      </c>
    </row>
    <row r="128" spans="1:8" s="48" customFormat="1" ht="20.399999999999999" customHeight="1">
      <c r="A128" s="130"/>
      <c r="B128" s="20" t="s">
        <v>37</v>
      </c>
      <c r="C128" s="54"/>
      <c r="D128" s="20"/>
      <c r="E128" s="41" t="s">
        <v>31</v>
      </c>
      <c r="F128" s="20" t="s">
        <v>1</v>
      </c>
      <c r="G128" s="42">
        <v>60900</v>
      </c>
      <c r="H128" s="43">
        <f t="shared" si="23"/>
        <v>6090</v>
      </c>
    </row>
    <row r="129" spans="1:8" s="48" customFormat="1" ht="20.399999999999999" customHeight="1">
      <c r="A129" s="130"/>
      <c r="B129" s="20" t="s">
        <v>41</v>
      </c>
      <c r="C129" s="44"/>
      <c r="D129" s="20"/>
      <c r="E129" s="41" t="s">
        <v>31</v>
      </c>
      <c r="F129" s="20" t="s">
        <v>1</v>
      </c>
      <c r="G129" s="42">
        <v>42000</v>
      </c>
      <c r="H129" s="43">
        <f t="shared" si="23"/>
        <v>4200</v>
      </c>
    </row>
    <row r="130" spans="1:8" s="48" customFormat="1" ht="20.399999999999999" customHeight="1">
      <c r="A130" s="113"/>
      <c r="B130" s="104" t="s">
        <v>18</v>
      </c>
      <c r="C130" s="104"/>
      <c r="D130" s="104"/>
      <c r="E130" s="105"/>
      <c r="F130" s="106"/>
      <c r="G130" s="104"/>
      <c r="H130" s="107">
        <f>130426+1288+368</f>
        <v>132082</v>
      </c>
    </row>
    <row r="131" spans="1:8" s="48" customFormat="1" ht="20.399999999999999" customHeight="1">
      <c r="A131" s="84"/>
      <c r="B131" s="114"/>
      <c r="C131" s="85"/>
      <c r="D131" s="114"/>
      <c r="E131" s="115"/>
      <c r="F131" s="114"/>
      <c r="G131" s="116"/>
      <c r="H131" s="117">
        <f>SUM(H122:H130)</f>
        <v>3893000</v>
      </c>
    </row>
    <row r="132" spans="1:8" s="48" customFormat="1" ht="15" customHeight="1">
      <c r="A132" s="123" t="s">
        <v>89</v>
      </c>
      <c r="B132" s="35" t="s">
        <v>6</v>
      </c>
      <c r="C132" s="36">
        <f>E132/D132</f>
        <v>0.1206140350877193</v>
      </c>
      <c r="D132" s="20">
        <v>228</v>
      </c>
      <c r="E132" s="76">
        <v>27.5</v>
      </c>
      <c r="F132" s="37" t="s">
        <v>1</v>
      </c>
      <c r="G132" s="38">
        <v>21000</v>
      </c>
      <c r="H132" s="39">
        <f>E132*G132</f>
        <v>577500</v>
      </c>
    </row>
    <row r="133" spans="1:8" s="48" customFormat="1" ht="15" customHeight="1">
      <c r="A133" s="123"/>
      <c r="B133" s="20" t="s">
        <v>27</v>
      </c>
      <c r="C133" s="20">
        <f>E133/D133</f>
        <v>5.8333333333333334E-2</v>
      </c>
      <c r="D133" s="20">
        <v>228</v>
      </c>
      <c r="E133" s="67">
        <v>13.3</v>
      </c>
      <c r="F133" s="20" t="s">
        <v>1</v>
      </c>
      <c r="G133" s="42">
        <v>169560</v>
      </c>
      <c r="H133" s="43">
        <f>E133*G133</f>
        <v>2255148</v>
      </c>
    </row>
    <row r="134" spans="1:8" s="48" customFormat="1" ht="15" customHeight="1">
      <c r="A134" s="123"/>
      <c r="B134" s="20" t="s">
        <v>28</v>
      </c>
      <c r="C134" s="20">
        <f t="shared" ref="C134:C136" si="24">E134/D134</f>
        <v>0.57456140350877194</v>
      </c>
      <c r="D134" s="20">
        <v>228</v>
      </c>
      <c r="E134" s="67">
        <v>131</v>
      </c>
      <c r="F134" s="20" t="s">
        <v>1</v>
      </c>
      <c r="G134" s="42">
        <v>3456</v>
      </c>
      <c r="H134" s="43">
        <f t="shared" ref="H134:H139" si="25">E134*G134</f>
        <v>452736</v>
      </c>
    </row>
    <row r="135" spans="1:8" s="48" customFormat="1" ht="15" customHeight="1">
      <c r="A135" s="123"/>
      <c r="B135" s="20" t="s">
        <v>29</v>
      </c>
      <c r="C135" s="20">
        <f t="shared" si="24"/>
        <v>2.7192982456140352E-2</v>
      </c>
      <c r="D135" s="20">
        <v>228</v>
      </c>
      <c r="E135" s="67">
        <v>6.2</v>
      </c>
      <c r="F135" s="20" t="s">
        <v>1</v>
      </c>
      <c r="G135" s="42">
        <v>23100</v>
      </c>
      <c r="H135" s="43">
        <f t="shared" si="25"/>
        <v>143220</v>
      </c>
    </row>
    <row r="136" spans="1:8" s="48" customFormat="1" ht="15" customHeight="1">
      <c r="A136" s="108"/>
      <c r="B136" s="20" t="s">
        <v>52</v>
      </c>
      <c r="C136" s="51">
        <f t="shared" si="24"/>
        <v>4.3859649122807015E-3</v>
      </c>
      <c r="D136" s="20">
        <v>228</v>
      </c>
      <c r="E136" s="67">
        <v>1</v>
      </c>
      <c r="F136" s="20" t="s">
        <v>2</v>
      </c>
      <c r="G136" s="42">
        <v>141750</v>
      </c>
      <c r="H136" s="43">
        <f t="shared" si="25"/>
        <v>141750</v>
      </c>
    </row>
    <row r="137" spans="1:8" s="48" customFormat="1" ht="15" customHeight="1">
      <c r="A137" s="108"/>
      <c r="B137" s="20" t="s">
        <v>36</v>
      </c>
      <c r="C137" s="67"/>
      <c r="D137" s="20"/>
      <c r="E137" s="67">
        <v>0.1</v>
      </c>
      <c r="F137" s="20" t="s">
        <v>2</v>
      </c>
      <c r="G137" s="42">
        <v>36750</v>
      </c>
      <c r="H137" s="43">
        <f t="shared" si="25"/>
        <v>3675</v>
      </c>
    </row>
    <row r="138" spans="1:8" s="48" customFormat="1" ht="15" customHeight="1">
      <c r="A138" s="108"/>
      <c r="B138" s="66" t="s">
        <v>53</v>
      </c>
      <c r="C138" s="67"/>
      <c r="D138" s="70"/>
      <c r="E138" s="77">
        <v>8.8000000000000007</v>
      </c>
      <c r="F138" s="20" t="s">
        <v>1</v>
      </c>
      <c r="G138" s="42">
        <v>18900</v>
      </c>
      <c r="H138" s="43">
        <f t="shared" si="25"/>
        <v>166320</v>
      </c>
    </row>
    <row r="139" spans="1:8" s="48" customFormat="1" ht="15" customHeight="1">
      <c r="A139" s="108"/>
      <c r="B139" s="20" t="s">
        <v>7</v>
      </c>
      <c r="C139" s="20"/>
      <c r="D139" s="20"/>
      <c r="E139" s="67">
        <v>0.1</v>
      </c>
      <c r="F139" s="20" t="s">
        <v>1</v>
      </c>
      <c r="G139" s="42">
        <v>57750</v>
      </c>
      <c r="H139" s="43">
        <f t="shared" si="25"/>
        <v>5775</v>
      </c>
    </row>
    <row r="140" spans="1:8" s="48" customFormat="1" ht="15" customHeight="1">
      <c r="A140" s="108"/>
      <c r="B140" s="44" t="s">
        <v>18</v>
      </c>
      <c r="C140" s="44"/>
      <c r="D140" s="44"/>
      <c r="E140" s="45"/>
      <c r="F140" s="46"/>
      <c r="G140" s="44"/>
      <c r="H140" s="107">
        <f>130426-550</f>
        <v>129876</v>
      </c>
    </row>
    <row r="141" spans="1:8" s="62" customFormat="1" ht="19.8" customHeight="1">
      <c r="A141" s="86"/>
      <c r="B141" s="75"/>
      <c r="C141" s="75"/>
      <c r="D141" s="75"/>
      <c r="E141" s="87"/>
      <c r="F141" s="88"/>
      <c r="G141" s="75"/>
      <c r="H141" s="89">
        <f>SUM(H132:H140)</f>
        <v>3876000</v>
      </c>
    </row>
    <row r="142" spans="1:8">
      <c r="A142" s="31"/>
      <c r="B142" s="31"/>
      <c r="C142" s="31"/>
      <c r="D142" s="31"/>
      <c r="E142" s="32"/>
    </row>
    <row r="143" spans="1:8" ht="18">
      <c r="A143" s="124" t="s">
        <v>20</v>
      </c>
      <c r="B143" s="124"/>
      <c r="C143" s="124" t="s">
        <v>21</v>
      </c>
      <c r="D143" s="124"/>
      <c r="E143" s="124"/>
      <c r="F143" s="1"/>
      <c r="G143" s="124" t="s">
        <v>22</v>
      </c>
      <c r="H143" s="124"/>
    </row>
    <row r="145" spans="1:8" ht="11.4" customHeight="1"/>
    <row r="146" spans="1:8" hidden="1"/>
    <row r="147" spans="1:8" hidden="1"/>
    <row r="148" spans="1:8" hidden="1"/>
    <row r="149" spans="1:8" hidden="1"/>
    <row r="150" spans="1:8" hidden="1"/>
    <row r="151" spans="1:8" hidden="1"/>
    <row r="152" spans="1:8" hidden="1"/>
    <row r="153" spans="1:8" hidden="1"/>
    <row r="154" spans="1:8" hidden="1"/>
    <row r="155" spans="1:8" hidden="1"/>
    <row r="156" spans="1:8" hidden="1"/>
    <row r="159" spans="1:8" ht="15.6">
      <c r="A159" s="3" t="s">
        <v>0</v>
      </c>
      <c r="B159" s="3"/>
    </row>
    <row r="160" spans="1:8" s="34" customFormat="1" ht="16.8" customHeight="1">
      <c r="A160" s="124" t="s">
        <v>81</v>
      </c>
      <c r="B160" s="124"/>
      <c r="C160" s="124"/>
      <c r="D160" s="124"/>
      <c r="E160" s="124"/>
      <c r="F160" s="124"/>
      <c r="G160" s="124"/>
      <c r="H160" s="124"/>
    </row>
    <row r="161" spans="1:8" s="34" customFormat="1" ht="16.8" customHeight="1">
      <c r="A161" s="33"/>
      <c r="B161" s="125" t="s">
        <v>73</v>
      </c>
      <c r="C161" s="125"/>
      <c r="D161" s="125"/>
      <c r="E161" s="125"/>
      <c r="F161" s="125"/>
      <c r="G161" s="125"/>
      <c r="H161" s="125"/>
    </row>
    <row r="162" spans="1:8" ht="15" customHeight="1">
      <c r="A162" s="4" t="s">
        <v>9</v>
      </c>
      <c r="B162" s="5" t="s">
        <v>10</v>
      </c>
      <c r="C162" s="6" t="s">
        <v>11</v>
      </c>
      <c r="D162" s="7" t="s">
        <v>12</v>
      </c>
      <c r="E162" s="22" t="s">
        <v>13</v>
      </c>
      <c r="F162" s="8" t="s">
        <v>3</v>
      </c>
      <c r="G162" s="4" t="s">
        <v>14</v>
      </c>
      <c r="H162" s="4" t="s">
        <v>15</v>
      </c>
    </row>
    <row r="163" spans="1:8" s="40" customFormat="1" ht="15" customHeight="1">
      <c r="A163" s="131" t="s">
        <v>75</v>
      </c>
      <c r="B163" s="27" t="s">
        <v>6</v>
      </c>
      <c r="C163" s="29">
        <f>E163/D163</f>
        <v>0.11982758620689656</v>
      </c>
      <c r="D163" s="9">
        <v>232</v>
      </c>
      <c r="E163" s="27">
        <v>27.8</v>
      </c>
      <c r="F163" s="9" t="s">
        <v>1</v>
      </c>
      <c r="G163" s="28">
        <v>21525</v>
      </c>
      <c r="H163" s="11">
        <f>G163*E163</f>
        <v>598395</v>
      </c>
    </row>
    <row r="164" spans="1:8" s="40" customFormat="1" ht="15" customHeight="1">
      <c r="A164" s="132"/>
      <c r="B164" s="12" t="s">
        <v>45</v>
      </c>
      <c r="C164" s="30">
        <f>E164/D164</f>
        <v>0.10948275862068965</v>
      </c>
      <c r="D164" s="12">
        <v>232</v>
      </c>
      <c r="E164" s="12">
        <v>25.4</v>
      </c>
      <c r="F164" s="12" t="s">
        <v>1</v>
      </c>
      <c r="G164" s="13">
        <v>86100</v>
      </c>
      <c r="H164" s="14">
        <f>G164*E164</f>
        <v>2186940</v>
      </c>
    </row>
    <row r="165" spans="1:8" s="40" customFormat="1" ht="19.2" customHeight="1">
      <c r="A165" s="133"/>
      <c r="B165" s="12" t="s">
        <v>46</v>
      </c>
      <c r="C165" s="30">
        <f t="shared" ref="C165:C168" si="26">E165/D165</f>
        <v>3.7499999999999999E-2</v>
      </c>
      <c r="D165" s="12">
        <v>232</v>
      </c>
      <c r="E165" s="12">
        <v>8.6999999999999993</v>
      </c>
      <c r="F165" s="12" t="s">
        <v>1</v>
      </c>
      <c r="G165" s="13">
        <v>67200</v>
      </c>
      <c r="H165" s="14">
        <f t="shared" ref="H165:H168" si="27">G165*E165</f>
        <v>584640</v>
      </c>
    </row>
    <row r="166" spans="1:8" s="40" customFormat="1" ht="21.6" customHeight="1">
      <c r="A166" s="133"/>
      <c r="B166" s="12" t="s">
        <v>38</v>
      </c>
      <c r="C166" s="30">
        <f t="shared" si="26"/>
        <v>1.2931034482758621E-2</v>
      </c>
      <c r="D166" s="12">
        <v>232</v>
      </c>
      <c r="E166" s="23" t="s">
        <v>32</v>
      </c>
      <c r="F166" s="12" t="s">
        <v>1</v>
      </c>
      <c r="G166" s="13">
        <v>78750</v>
      </c>
      <c r="H166" s="14">
        <f t="shared" si="27"/>
        <v>236250</v>
      </c>
    </row>
    <row r="167" spans="1:8" s="40" customFormat="1" ht="15" customHeight="1">
      <c r="A167" s="133"/>
      <c r="B167" s="12" t="s">
        <v>39</v>
      </c>
      <c r="C167" s="30">
        <f t="shared" si="26"/>
        <v>4.3534482758620686E-2</v>
      </c>
      <c r="D167" s="12">
        <v>232</v>
      </c>
      <c r="E167" s="23" t="s">
        <v>35</v>
      </c>
      <c r="F167" s="12" t="s">
        <v>1</v>
      </c>
      <c r="G167" s="13">
        <v>18900</v>
      </c>
      <c r="H167" s="14">
        <f t="shared" si="27"/>
        <v>190890</v>
      </c>
    </row>
    <row r="168" spans="1:8" s="40" customFormat="1" ht="15" customHeight="1">
      <c r="A168" s="133"/>
      <c r="B168" s="12" t="s">
        <v>40</v>
      </c>
      <c r="C168" s="30">
        <f t="shared" si="26"/>
        <v>4.3103448275862074E-4</v>
      </c>
      <c r="D168" s="12">
        <v>232</v>
      </c>
      <c r="E168" s="23" t="s">
        <v>31</v>
      </c>
      <c r="F168" s="12" t="s">
        <v>1</v>
      </c>
      <c r="G168" s="13">
        <v>63000</v>
      </c>
      <c r="H168" s="14">
        <f t="shared" si="27"/>
        <v>6300</v>
      </c>
    </row>
    <row r="169" spans="1:8" s="40" customFormat="1" ht="15" customHeight="1">
      <c r="A169" s="133"/>
      <c r="B169" s="12" t="s">
        <v>74</v>
      </c>
      <c r="C169" s="26"/>
      <c r="D169" s="12"/>
      <c r="E169" s="23" t="s">
        <v>31</v>
      </c>
      <c r="F169" s="25" t="s">
        <v>1</v>
      </c>
      <c r="G169" s="13">
        <v>47250</v>
      </c>
      <c r="H169" s="14">
        <f t="shared" ref="H169:H170" si="28">E169*G169</f>
        <v>4725</v>
      </c>
    </row>
    <row r="170" spans="1:8" s="40" customFormat="1" ht="15" customHeight="1">
      <c r="A170" s="133"/>
      <c r="B170" s="20" t="s">
        <v>7</v>
      </c>
      <c r="C170" s="20"/>
      <c r="D170" s="20"/>
      <c r="E170" s="67">
        <v>0.1</v>
      </c>
      <c r="F170" s="20" t="s">
        <v>1</v>
      </c>
      <c r="G170" s="42">
        <v>57750</v>
      </c>
      <c r="H170" s="43">
        <f t="shared" si="28"/>
        <v>5775</v>
      </c>
    </row>
    <row r="171" spans="1:8" s="40" customFormat="1" ht="15" customHeight="1">
      <c r="A171" s="133"/>
      <c r="B171" s="44" t="s">
        <v>18</v>
      </c>
      <c r="C171" s="44"/>
      <c r="D171" s="44"/>
      <c r="E171" s="45"/>
      <c r="F171" s="46"/>
      <c r="G171" s="44"/>
      <c r="H171" s="107">
        <f>130426-341</f>
        <v>130085</v>
      </c>
    </row>
    <row r="172" spans="1:8" s="55" customFormat="1" ht="22.2" customHeight="1">
      <c r="A172" s="134"/>
      <c r="B172" s="118"/>
      <c r="C172" s="118"/>
      <c r="D172" s="118"/>
      <c r="E172" s="119"/>
      <c r="F172" s="120"/>
      <c r="G172" s="118"/>
      <c r="H172" s="121">
        <f>SUM(H163:H171)</f>
        <v>3944000</v>
      </c>
    </row>
    <row r="173" spans="1:8" s="40" customFormat="1" ht="15" customHeight="1">
      <c r="A173" s="126" t="s">
        <v>76</v>
      </c>
      <c r="B173" s="35" t="s">
        <v>6</v>
      </c>
      <c r="C173" s="36">
        <f>E173/D173</f>
        <v>0.11931330472103005</v>
      </c>
      <c r="D173" s="20">
        <v>233</v>
      </c>
      <c r="E173" s="76">
        <v>27.8</v>
      </c>
      <c r="F173" s="37" t="s">
        <v>1</v>
      </c>
      <c r="G173" s="38">
        <v>21525</v>
      </c>
      <c r="H173" s="39">
        <f>E173*G173</f>
        <v>598395</v>
      </c>
    </row>
    <row r="174" spans="1:8" s="40" customFormat="1" ht="15" customHeight="1">
      <c r="A174" s="127"/>
      <c r="B174" s="20" t="s">
        <v>27</v>
      </c>
      <c r="C174" s="20">
        <f>E174/D174</f>
        <v>5.8798283261802572E-2</v>
      </c>
      <c r="D174" s="20">
        <v>233</v>
      </c>
      <c r="E174" s="67">
        <v>13.7</v>
      </c>
      <c r="F174" s="20" t="s">
        <v>1</v>
      </c>
      <c r="G174" s="42">
        <v>169560</v>
      </c>
      <c r="H174" s="43">
        <f>E174*G174</f>
        <v>2322972</v>
      </c>
    </row>
    <row r="175" spans="1:8" s="40" customFormat="1" ht="15" customHeight="1">
      <c r="A175" s="127"/>
      <c r="B175" s="20" t="s">
        <v>28</v>
      </c>
      <c r="C175" s="20">
        <f t="shared" ref="C175:C177" si="29">E175/D175</f>
        <v>0.5622317596566524</v>
      </c>
      <c r="D175" s="20">
        <v>233</v>
      </c>
      <c r="E175" s="67">
        <v>131</v>
      </c>
      <c r="F175" s="20" t="s">
        <v>1</v>
      </c>
      <c r="G175" s="42">
        <v>3456</v>
      </c>
      <c r="H175" s="43">
        <f t="shared" ref="H175:H180" si="30">E175*G175</f>
        <v>452736</v>
      </c>
    </row>
    <row r="176" spans="1:8" s="40" customFormat="1" ht="15" customHeight="1">
      <c r="A176" s="127"/>
      <c r="B176" s="20" t="s">
        <v>29</v>
      </c>
      <c r="C176" s="20">
        <f t="shared" si="29"/>
        <v>2.6609442060085836E-2</v>
      </c>
      <c r="D176" s="20">
        <v>233</v>
      </c>
      <c r="E176" s="67">
        <v>6.2</v>
      </c>
      <c r="F176" s="20" t="s">
        <v>1</v>
      </c>
      <c r="G176" s="42">
        <v>23100</v>
      </c>
      <c r="H176" s="43">
        <f t="shared" si="30"/>
        <v>143220</v>
      </c>
    </row>
    <row r="177" spans="1:8" s="40" customFormat="1" ht="15" customHeight="1">
      <c r="A177" s="127"/>
      <c r="B177" s="20" t="s">
        <v>52</v>
      </c>
      <c r="C177" s="51">
        <f t="shared" si="29"/>
        <v>4.2918454935622317E-3</v>
      </c>
      <c r="D177" s="20">
        <v>233</v>
      </c>
      <c r="E177" s="67">
        <v>1</v>
      </c>
      <c r="F177" s="20" t="s">
        <v>2</v>
      </c>
      <c r="G177" s="42">
        <v>141750</v>
      </c>
      <c r="H177" s="43">
        <f t="shared" si="30"/>
        <v>141750</v>
      </c>
    </row>
    <row r="178" spans="1:8" s="40" customFormat="1" ht="15" customHeight="1">
      <c r="A178" s="127"/>
      <c r="B178" s="20" t="s">
        <v>36</v>
      </c>
      <c r="C178" s="67"/>
      <c r="D178" s="20"/>
      <c r="E178" s="67">
        <v>0.1</v>
      </c>
      <c r="F178" s="20" t="s">
        <v>2</v>
      </c>
      <c r="G178" s="42">
        <v>36750</v>
      </c>
      <c r="H178" s="43">
        <f t="shared" si="30"/>
        <v>3675</v>
      </c>
    </row>
    <row r="179" spans="1:8" s="40" customFormat="1" ht="15" customHeight="1">
      <c r="A179" s="127"/>
      <c r="B179" s="66" t="s">
        <v>53</v>
      </c>
      <c r="C179" s="67"/>
      <c r="D179" s="70"/>
      <c r="E179" s="77">
        <v>7.7</v>
      </c>
      <c r="F179" s="20" t="s">
        <v>1</v>
      </c>
      <c r="G179" s="42">
        <v>18900</v>
      </c>
      <c r="H179" s="43">
        <f t="shared" si="30"/>
        <v>145530</v>
      </c>
    </row>
    <row r="180" spans="1:8" s="40" customFormat="1" ht="15" customHeight="1">
      <c r="A180" s="127"/>
      <c r="B180" s="20" t="s">
        <v>7</v>
      </c>
      <c r="C180" s="20"/>
      <c r="D180" s="20"/>
      <c r="E180" s="67">
        <v>0.1</v>
      </c>
      <c r="F180" s="20" t="s">
        <v>1</v>
      </c>
      <c r="G180" s="42">
        <v>57750</v>
      </c>
      <c r="H180" s="43">
        <f t="shared" si="30"/>
        <v>5775</v>
      </c>
    </row>
    <row r="181" spans="1:8" s="40" customFormat="1" ht="15" customHeight="1">
      <c r="A181" s="128"/>
      <c r="B181" s="44" t="s">
        <v>18</v>
      </c>
      <c r="C181" s="44"/>
      <c r="D181" s="44"/>
      <c r="E181" s="45"/>
      <c r="F181" s="46"/>
      <c r="G181" s="44"/>
      <c r="H181" s="107">
        <f>130426-479</f>
        <v>129947</v>
      </c>
    </row>
    <row r="182" spans="1:8" s="55" customFormat="1" ht="18.600000000000001" customHeight="1">
      <c r="A182" s="56"/>
      <c r="B182" s="57"/>
      <c r="C182" s="58"/>
      <c r="D182" s="58"/>
      <c r="E182" s="59"/>
      <c r="F182" s="60"/>
      <c r="G182" s="57"/>
      <c r="H182" s="61">
        <f>SUM(H173:H181)</f>
        <v>3944000</v>
      </c>
    </row>
    <row r="183" spans="1:8" s="90" customFormat="1" ht="15" customHeight="1">
      <c r="A183" s="91"/>
      <c r="B183" s="35" t="s">
        <v>16</v>
      </c>
      <c r="C183" s="93">
        <f>E183/D183</f>
        <v>0.11931330472103005</v>
      </c>
      <c r="D183" s="82">
        <v>233</v>
      </c>
      <c r="E183" s="79" t="s">
        <v>44</v>
      </c>
      <c r="F183" s="94" t="s">
        <v>1</v>
      </c>
      <c r="G183" s="95">
        <v>21525</v>
      </c>
      <c r="H183" s="96">
        <f>E183*G183</f>
        <v>598395</v>
      </c>
    </row>
    <row r="184" spans="1:8" s="90" customFormat="1" ht="15" customHeight="1">
      <c r="A184" s="135" t="s">
        <v>77</v>
      </c>
      <c r="B184" s="94" t="s">
        <v>57</v>
      </c>
      <c r="C184" s="97">
        <f t="shared" ref="C184:C186" si="31">E184/D184</f>
        <v>7.8969957081545056E-2</v>
      </c>
      <c r="D184" s="82">
        <v>233</v>
      </c>
      <c r="E184" s="79" t="s">
        <v>83</v>
      </c>
      <c r="F184" s="82" t="s">
        <v>1</v>
      </c>
      <c r="G184" s="95">
        <v>129150</v>
      </c>
      <c r="H184" s="100">
        <f>G184*E184</f>
        <v>2376360</v>
      </c>
    </row>
    <row r="185" spans="1:8" s="90" customFormat="1" ht="19.2" customHeight="1">
      <c r="A185" s="135"/>
      <c r="B185" s="20" t="s">
        <v>52</v>
      </c>
      <c r="C185" s="51">
        <f t="shared" si="31"/>
        <v>4.2918454935622317E-3</v>
      </c>
      <c r="D185" s="68">
        <v>233</v>
      </c>
      <c r="E185" s="67">
        <v>1</v>
      </c>
      <c r="F185" s="20" t="s">
        <v>2</v>
      </c>
      <c r="G185" s="42">
        <v>141750</v>
      </c>
      <c r="H185" s="43">
        <f t="shared" ref="H185" si="32">E185*G185</f>
        <v>141750</v>
      </c>
    </row>
    <row r="186" spans="1:8" s="90" customFormat="1" ht="15" customHeight="1">
      <c r="A186" s="135"/>
      <c r="B186" s="82" t="s">
        <v>5</v>
      </c>
      <c r="C186" s="101">
        <f t="shared" si="31"/>
        <v>0.5622317596566524</v>
      </c>
      <c r="D186" s="82">
        <v>233</v>
      </c>
      <c r="E186" s="102" t="s">
        <v>58</v>
      </c>
      <c r="F186" s="82" t="s">
        <v>1</v>
      </c>
      <c r="G186" s="99">
        <v>3510</v>
      </c>
      <c r="H186" s="100">
        <f>E186*G186</f>
        <v>459810</v>
      </c>
    </row>
    <row r="187" spans="1:8" s="90" customFormat="1" ht="15" customHeight="1">
      <c r="A187" s="135"/>
      <c r="B187" s="82" t="s">
        <v>59</v>
      </c>
      <c r="C187" s="101"/>
      <c r="D187" s="82"/>
      <c r="E187" s="102" t="s">
        <v>61</v>
      </c>
      <c r="F187" s="82" t="s">
        <v>60</v>
      </c>
      <c r="G187" s="99">
        <v>37800</v>
      </c>
      <c r="H187" s="100">
        <f>E187*G187</f>
        <v>75600</v>
      </c>
    </row>
    <row r="188" spans="1:8" s="90" customFormat="1" ht="15" customHeight="1">
      <c r="A188" s="135"/>
      <c r="B188" s="82" t="s">
        <v>62</v>
      </c>
      <c r="C188" s="101"/>
      <c r="D188" s="82"/>
      <c r="E188" s="102" t="s">
        <v>19</v>
      </c>
      <c r="F188" s="82" t="s">
        <v>2</v>
      </c>
      <c r="G188" s="99">
        <v>44280</v>
      </c>
      <c r="H188" s="100">
        <f>E188*G188</f>
        <v>44280</v>
      </c>
    </row>
    <row r="189" spans="1:8" s="90" customFormat="1" ht="15" customHeight="1">
      <c r="A189" s="135"/>
      <c r="B189" s="82" t="s">
        <v>63</v>
      </c>
      <c r="C189" s="101"/>
      <c r="D189" s="82"/>
      <c r="E189" s="102" t="s">
        <v>72</v>
      </c>
      <c r="F189" s="82" t="s">
        <v>1</v>
      </c>
      <c r="G189" s="99">
        <v>24150</v>
      </c>
      <c r="H189" s="100">
        <f t="shared" ref="H189:H191" si="33">E189*G189</f>
        <v>125580</v>
      </c>
    </row>
    <row r="190" spans="1:8" s="90" customFormat="1" ht="15" customHeight="1">
      <c r="A190" s="135"/>
      <c r="B190" s="82" t="s">
        <v>26</v>
      </c>
      <c r="C190" s="97"/>
      <c r="D190" s="82"/>
      <c r="E190" s="102" t="s">
        <v>31</v>
      </c>
      <c r="F190" s="82" t="s">
        <v>2</v>
      </c>
      <c r="G190" s="42">
        <v>36750</v>
      </c>
      <c r="H190" s="43">
        <f t="shared" si="33"/>
        <v>3675</v>
      </c>
    </row>
    <row r="191" spans="1:8" s="90" customFormat="1" ht="15" customHeight="1">
      <c r="A191" s="135"/>
      <c r="B191" s="82" t="s">
        <v>7</v>
      </c>
      <c r="C191" s="83"/>
      <c r="D191" s="82"/>
      <c r="E191" s="103">
        <v>0.1</v>
      </c>
      <c r="F191" s="82" t="s">
        <v>1</v>
      </c>
      <c r="G191" s="42">
        <v>57750</v>
      </c>
      <c r="H191" s="43">
        <f t="shared" si="33"/>
        <v>5775</v>
      </c>
    </row>
    <row r="192" spans="1:8" s="90" customFormat="1" ht="15" customHeight="1">
      <c r="A192" s="135"/>
      <c r="B192" s="104" t="s">
        <v>18</v>
      </c>
      <c r="C192" s="104"/>
      <c r="D192" s="104"/>
      <c r="E192" s="105"/>
      <c r="F192" s="106"/>
      <c r="G192" s="104"/>
      <c r="H192" s="107">
        <f>130426-651</f>
        <v>129775</v>
      </c>
    </row>
    <row r="193" spans="1:8" s="48" customFormat="1" ht="20.399999999999999" customHeight="1">
      <c r="A193" s="84"/>
      <c r="B193" s="15"/>
      <c r="C193" s="15"/>
      <c r="D193" s="15"/>
      <c r="E193" s="24"/>
      <c r="F193" s="16"/>
      <c r="G193" s="15"/>
      <c r="H193" s="2">
        <f>SUM(H183:H192)</f>
        <v>3961000</v>
      </c>
    </row>
    <row r="194" spans="1:8" s="48" customFormat="1" ht="20.399999999999999" customHeight="1">
      <c r="A194" s="129" t="s">
        <v>78</v>
      </c>
      <c r="B194" s="37" t="s">
        <v>16</v>
      </c>
      <c r="C194" s="49">
        <f>E194/D194</f>
        <v>0.11931330472103005</v>
      </c>
      <c r="D194" s="20">
        <v>233</v>
      </c>
      <c r="E194" s="78" t="s">
        <v>44</v>
      </c>
      <c r="F194" s="37" t="s">
        <v>1</v>
      </c>
      <c r="G194" s="50">
        <v>21525</v>
      </c>
      <c r="H194" s="39">
        <f>E194*G194</f>
        <v>598395</v>
      </c>
    </row>
    <row r="195" spans="1:8" s="48" customFormat="1" ht="20.399999999999999" customHeight="1">
      <c r="A195" s="130"/>
      <c r="B195" s="20" t="s">
        <v>42</v>
      </c>
      <c r="C195" s="51">
        <f t="shared" ref="C195:C196" si="34">E195/D195</f>
        <v>6.9527896995708147E-2</v>
      </c>
      <c r="D195" s="20">
        <v>233</v>
      </c>
      <c r="E195" s="52">
        <v>16.2</v>
      </c>
      <c r="F195" s="20" t="s">
        <v>1</v>
      </c>
      <c r="G195" s="42">
        <v>140700</v>
      </c>
      <c r="H195" s="43">
        <f>E195*G195-1892</f>
        <v>2277448</v>
      </c>
    </row>
    <row r="196" spans="1:8" s="48" customFormat="1" ht="20.399999999999999" customHeight="1">
      <c r="A196" s="130"/>
      <c r="B196" s="20" t="s">
        <v>46</v>
      </c>
      <c r="C196" s="53">
        <f t="shared" si="34"/>
        <v>3.1759656652360517E-2</v>
      </c>
      <c r="D196" s="20">
        <v>233</v>
      </c>
      <c r="E196" s="111" t="s">
        <v>48</v>
      </c>
      <c r="F196" s="20" t="s">
        <v>1</v>
      </c>
      <c r="G196" s="42">
        <v>67200</v>
      </c>
      <c r="H196" s="43">
        <f>E196*G196</f>
        <v>497280</v>
      </c>
    </row>
    <row r="197" spans="1:8" s="48" customFormat="1" ht="20.399999999999999" customHeight="1">
      <c r="A197" s="130"/>
      <c r="B197" s="20" t="s">
        <v>38</v>
      </c>
      <c r="C197" s="53"/>
      <c r="D197" s="20">
        <v>233</v>
      </c>
      <c r="E197" s="41" t="s">
        <v>32</v>
      </c>
      <c r="F197" s="20" t="s">
        <v>1</v>
      </c>
      <c r="G197" s="42">
        <v>78750</v>
      </c>
      <c r="H197" s="43">
        <f t="shared" ref="H197:H201" si="35">E197*G197</f>
        <v>236250</v>
      </c>
    </row>
    <row r="198" spans="1:8" s="48" customFormat="1" ht="20.399999999999999" customHeight="1">
      <c r="A198" s="130"/>
      <c r="B198" s="20" t="s">
        <v>39</v>
      </c>
      <c r="C198" s="53"/>
      <c r="D198" s="20">
        <v>233</v>
      </c>
      <c r="E198" s="41" t="s">
        <v>82</v>
      </c>
      <c r="F198" s="20" t="s">
        <v>2</v>
      </c>
      <c r="G198" s="42">
        <v>20478</v>
      </c>
      <c r="H198" s="43">
        <f t="shared" si="35"/>
        <v>204780</v>
      </c>
    </row>
    <row r="199" spans="1:8" s="48" customFormat="1" ht="20.399999999999999" customHeight="1">
      <c r="A199" s="130"/>
      <c r="B199" s="20" t="s">
        <v>40</v>
      </c>
      <c r="C199" s="20"/>
      <c r="D199" s="20"/>
      <c r="E199" s="41" t="s">
        <v>31</v>
      </c>
      <c r="F199" s="20" t="s">
        <v>1</v>
      </c>
      <c r="G199" s="42">
        <v>63000</v>
      </c>
      <c r="H199" s="43">
        <f t="shared" si="35"/>
        <v>6300</v>
      </c>
    </row>
    <row r="200" spans="1:8" s="48" customFormat="1" ht="20.399999999999999" customHeight="1">
      <c r="A200" s="130"/>
      <c r="B200" s="20" t="s">
        <v>37</v>
      </c>
      <c r="C200" s="54"/>
      <c r="D200" s="20"/>
      <c r="E200" s="41" t="s">
        <v>31</v>
      </c>
      <c r="F200" s="20" t="s">
        <v>1</v>
      </c>
      <c r="G200" s="42">
        <v>60900</v>
      </c>
      <c r="H200" s="43">
        <f t="shared" si="35"/>
        <v>6090</v>
      </c>
    </row>
    <row r="201" spans="1:8" s="48" customFormat="1" ht="20.399999999999999" customHeight="1">
      <c r="A201" s="130"/>
      <c r="B201" s="20" t="s">
        <v>41</v>
      </c>
      <c r="C201" s="44"/>
      <c r="D201" s="20"/>
      <c r="E201" s="41" t="s">
        <v>31</v>
      </c>
      <c r="F201" s="20" t="s">
        <v>1</v>
      </c>
      <c r="G201" s="42">
        <v>42000</v>
      </c>
      <c r="H201" s="43">
        <f t="shared" si="35"/>
        <v>4200</v>
      </c>
    </row>
    <row r="202" spans="1:8" s="48" customFormat="1" ht="20.399999999999999" customHeight="1">
      <c r="A202" s="113"/>
      <c r="B202" s="104" t="s">
        <v>18</v>
      </c>
      <c r="C202" s="104"/>
      <c r="D202" s="104"/>
      <c r="E202" s="105"/>
      <c r="F202" s="106"/>
      <c r="G202" s="104"/>
      <c r="H202" s="107">
        <f>130426-169</f>
        <v>130257</v>
      </c>
    </row>
    <row r="203" spans="1:8" s="48" customFormat="1" ht="20.399999999999999" customHeight="1">
      <c r="A203" s="84"/>
      <c r="B203" s="114"/>
      <c r="C203" s="85"/>
      <c r="D203" s="114"/>
      <c r="E203" s="115"/>
      <c r="F203" s="114"/>
      <c r="G203" s="116"/>
      <c r="H203" s="117">
        <f>SUM(H194:H202)</f>
        <v>3961000</v>
      </c>
    </row>
    <row r="204" spans="1:8" s="48" customFormat="1" ht="15" customHeight="1">
      <c r="A204" s="123" t="s">
        <v>79</v>
      </c>
      <c r="B204" s="37" t="s">
        <v>16</v>
      </c>
      <c r="C204" s="49">
        <f>E204/D204</f>
        <v>0.11931330472103005</v>
      </c>
      <c r="D204" s="63">
        <v>233</v>
      </c>
      <c r="E204" s="79" t="s">
        <v>44</v>
      </c>
      <c r="F204" s="64" t="s">
        <v>1</v>
      </c>
      <c r="G204" s="50">
        <v>21525</v>
      </c>
      <c r="H204" s="65">
        <f>E204*G204</f>
        <v>598395</v>
      </c>
    </row>
    <row r="205" spans="1:8" s="48" customFormat="1" ht="15" customHeight="1">
      <c r="A205" s="123"/>
      <c r="B205" s="82" t="s">
        <v>4</v>
      </c>
      <c r="C205" s="51">
        <f>E205/D205</f>
        <v>5.3218884120171672E-2</v>
      </c>
      <c r="D205" s="68">
        <v>233</v>
      </c>
      <c r="E205" s="80" t="s">
        <v>80</v>
      </c>
      <c r="F205" s="20" t="s">
        <v>1</v>
      </c>
      <c r="G205" s="69">
        <v>178200</v>
      </c>
      <c r="H205" s="43">
        <f t="shared" ref="H205:H210" si="36">E205*G205</f>
        <v>2209680</v>
      </c>
    </row>
    <row r="206" spans="1:8" s="48" customFormat="1" ht="15" customHeight="1">
      <c r="A206" s="123"/>
      <c r="B206" s="82" t="s">
        <v>23</v>
      </c>
      <c r="C206" s="51">
        <f t="shared" ref="C206:C208" si="37">E206/D206</f>
        <v>3.4334763948497854E-2</v>
      </c>
      <c r="D206" s="68">
        <v>233</v>
      </c>
      <c r="E206" s="80" t="s">
        <v>17</v>
      </c>
      <c r="F206" s="20" t="s">
        <v>1</v>
      </c>
      <c r="G206" s="69">
        <v>89250</v>
      </c>
      <c r="H206" s="43">
        <f t="shared" si="36"/>
        <v>714000</v>
      </c>
    </row>
    <row r="207" spans="1:8" s="48" customFormat="1" ht="15" customHeight="1">
      <c r="A207" s="123"/>
      <c r="B207" s="82" t="s">
        <v>25</v>
      </c>
      <c r="C207" s="51">
        <f t="shared" si="37"/>
        <v>4.2918454935622317E-3</v>
      </c>
      <c r="D207" s="68">
        <v>233</v>
      </c>
      <c r="E207" s="67">
        <v>1</v>
      </c>
      <c r="F207" s="20" t="s">
        <v>2</v>
      </c>
      <c r="G207" s="42">
        <v>137550</v>
      </c>
      <c r="H207" s="43">
        <f t="shared" si="36"/>
        <v>137550</v>
      </c>
    </row>
    <row r="208" spans="1:8" s="48" customFormat="1" ht="15" customHeight="1">
      <c r="A208" s="108"/>
      <c r="B208" s="66" t="s">
        <v>53</v>
      </c>
      <c r="C208" s="67">
        <f t="shared" si="37"/>
        <v>4.2918454935622321E-4</v>
      </c>
      <c r="D208" s="68">
        <v>233</v>
      </c>
      <c r="E208" s="67">
        <v>0.1</v>
      </c>
      <c r="F208" s="20" t="s">
        <v>2</v>
      </c>
      <c r="G208" s="42">
        <v>36750</v>
      </c>
      <c r="H208" s="43">
        <f t="shared" si="36"/>
        <v>3675</v>
      </c>
    </row>
    <row r="209" spans="1:8" s="48" customFormat="1" ht="15" customHeight="1">
      <c r="A209" s="108"/>
      <c r="B209" s="66" t="s">
        <v>50</v>
      </c>
      <c r="C209" s="67"/>
      <c r="D209" s="70"/>
      <c r="E209" s="77">
        <v>6.7</v>
      </c>
      <c r="F209" s="20" t="s">
        <v>1</v>
      </c>
      <c r="G209" s="42">
        <v>24150</v>
      </c>
      <c r="H209" s="43">
        <f t="shared" si="36"/>
        <v>161805</v>
      </c>
    </row>
    <row r="210" spans="1:8" s="48" customFormat="1" ht="15" customHeight="1">
      <c r="A210" s="108"/>
      <c r="B210" s="20" t="s">
        <v>37</v>
      </c>
      <c r="C210" s="54"/>
      <c r="D210" s="20"/>
      <c r="E210" s="41" t="s">
        <v>31</v>
      </c>
      <c r="F210" s="20" t="s">
        <v>1</v>
      </c>
      <c r="G210" s="42">
        <v>57750</v>
      </c>
      <c r="H210" s="43">
        <f t="shared" si="36"/>
        <v>5775</v>
      </c>
    </row>
    <row r="211" spans="1:8" s="48" customFormat="1" ht="15" customHeight="1">
      <c r="A211" s="108"/>
      <c r="B211" s="71" t="s">
        <v>18</v>
      </c>
      <c r="C211" s="54"/>
      <c r="D211" s="72"/>
      <c r="E211" s="73"/>
      <c r="F211" s="68" t="s">
        <v>1</v>
      </c>
      <c r="G211" s="42"/>
      <c r="H211" s="47">
        <f>130426-306</f>
        <v>130120</v>
      </c>
    </row>
    <row r="212" spans="1:8" s="62" customFormat="1" ht="19.8" customHeight="1">
      <c r="A212" s="86"/>
      <c r="B212" s="75"/>
      <c r="C212" s="75"/>
      <c r="D212" s="75"/>
      <c r="E212" s="87"/>
      <c r="F212" s="88"/>
      <c r="G212" s="75"/>
      <c r="H212" s="89">
        <f>SUM(H204:H211)</f>
        <v>3961000</v>
      </c>
    </row>
    <row r="213" spans="1:8">
      <c r="A213" s="31"/>
      <c r="B213" s="31"/>
      <c r="C213" s="31"/>
      <c r="D213" s="31"/>
      <c r="E213" s="32"/>
    </row>
    <row r="214" spans="1:8" ht="18">
      <c r="A214" s="124" t="s">
        <v>20</v>
      </c>
      <c r="B214" s="124"/>
      <c r="C214" s="124" t="s">
        <v>21</v>
      </c>
      <c r="D214" s="124"/>
      <c r="E214" s="124"/>
      <c r="F214" s="1"/>
      <c r="G214" s="124" t="s">
        <v>22</v>
      </c>
      <c r="H214" s="124"/>
    </row>
    <row r="215" spans="1:8" ht="18">
      <c r="A215" s="17"/>
      <c r="B215" s="17"/>
      <c r="C215" s="17"/>
      <c r="D215" s="17"/>
      <c r="E215" s="17"/>
      <c r="F215" s="1"/>
      <c r="G215" s="17"/>
      <c r="H215" s="17"/>
    </row>
    <row r="216" spans="1:8" ht="14.4" customHeight="1">
      <c r="A216" s="17"/>
      <c r="B216" s="17"/>
      <c r="C216" s="17"/>
      <c r="D216" s="17"/>
      <c r="E216" s="17"/>
      <c r="F216" s="1"/>
      <c r="G216" s="17"/>
      <c r="H216" s="17"/>
    </row>
    <row r="217" spans="1:8" ht="18" hidden="1">
      <c r="A217" s="17"/>
      <c r="B217" s="17"/>
      <c r="C217" s="17"/>
      <c r="D217" s="17"/>
      <c r="E217" s="17"/>
      <c r="F217" s="1"/>
      <c r="G217" s="17"/>
      <c r="H217" s="17"/>
    </row>
    <row r="218" spans="1:8" ht="18" hidden="1">
      <c r="A218" s="17"/>
      <c r="B218" s="17"/>
      <c r="C218" s="17"/>
      <c r="D218" s="17"/>
      <c r="E218" s="17"/>
      <c r="F218" s="1"/>
      <c r="G218" s="17"/>
      <c r="H218" s="17"/>
    </row>
    <row r="219" spans="1:8" ht="18" hidden="1">
      <c r="A219" s="17"/>
      <c r="B219" s="17"/>
      <c r="C219" s="17"/>
      <c r="D219" s="17"/>
      <c r="E219" s="17"/>
      <c r="F219" s="1"/>
      <c r="G219" s="17"/>
      <c r="H219" s="17"/>
    </row>
    <row r="220" spans="1:8" ht="18" hidden="1">
      <c r="A220" s="17"/>
      <c r="B220" s="17"/>
      <c r="C220" s="17"/>
      <c r="D220" s="17"/>
      <c r="E220" s="17"/>
      <c r="F220" s="1"/>
      <c r="G220" s="17"/>
      <c r="H220" s="17"/>
    </row>
    <row r="221" spans="1:8" ht="18" hidden="1">
      <c r="A221" s="17"/>
      <c r="B221" s="17"/>
      <c r="C221" s="17"/>
      <c r="D221" s="17"/>
      <c r="E221" s="17"/>
      <c r="F221" s="1"/>
      <c r="G221" s="17"/>
      <c r="H221" s="17"/>
    </row>
    <row r="222" spans="1:8" ht="18" hidden="1">
      <c r="A222" s="17"/>
      <c r="B222" s="17"/>
      <c r="C222" s="17"/>
      <c r="D222" s="17"/>
      <c r="E222" s="17"/>
      <c r="F222" s="1"/>
      <c r="G222" s="17"/>
      <c r="H222" s="17"/>
    </row>
    <row r="223" spans="1:8" ht="18" hidden="1">
      <c r="A223" s="17"/>
      <c r="B223" s="17"/>
      <c r="C223" s="17"/>
      <c r="D223" s="17"/>
      <c r="E223" s="17"/>
      <c r="F223" s="1"/>
      <c r="G223" s="17"/>
      <c r="H223" s="17"/>
    </row>
    <row r="224" spans="1:8" ht="18" hidden="1">
      <c r="A224" s="17"/>
      <c r="B224" s="17"/>
      <c r="C224" s="17"/>
      <c r="D224" s="17"/>
      <c r="E224" s="17"/>
      <c r="F224" s="1"/>
      <c r="G224" s="17"/>
      <c r="H224" s="17"/>
    </row>
    <row r="225" spans="1:8" ht="18" hidden="1">
      <c r="A225" s="17"/>
      <c r="B225" s="17"/>
      <c r="C225" s="17"/>
      <c r="D225" s="17"/>
      <c r="E225" s="17"/>
      <c r="F225" s="1"/>
      <c r="G225" s="17"/>
      <c r="H225" s="17"/>
    </row>
    <row r="226" spans="1:8" ht="18" hidden="1">
      <c r="A226" s="17"/>
      <c r="B226" s="17"/>
      <c r="C226" s="17"/>
      <c r="D226" s="17"/>
      <c r="E226" s="17"/>
      <c r="F226" s="1"/>
      <c r="G226" s="17"/>
      <c r="H226" s="17"/>
    </row>
    <row r="227" spans="1:8" ht="18" hidden="1">
      <c r="A227" s="17"/>
      <c r="B227" s="17"/>
      <c r="C227" s="17"/>
      <c r="D227" s="17"/>
      <c r="E227" s="17"/>
      <c r="F227" s="1"/>
      <c r="G227" s="17"/>
      <c r="H227" s="17"/>
    </row>
    <row r="228" spans="1:8" ht="18" hidden="1">
      <c r="A228" s="17"/>
      <c r="B228" s="17"/>
      <c r="C228" s="17"/>
      <c r="D228" s="17"/>
      <c r="E228" s="17"/>
      <c r="F228" s="1"/>
      <c r="G228" s="17"/>
      <c r="H228" s="17"/>
    </row>
    <row r="229" spans="1:8" ht="18" hidden="1">
      <c r="A229" s="17"/>
      <c r="B229" s="17"/>
      <c r="C229" s="17"/>
      <c r="D229" s="17"/>
      <c r="E229" s="17"/>
      <c r="F229" s="1"/>
      <c r="G229" s="17"/>
      <c r="H229" s="17"/>
    </row>
    <row r="230" spans="1:8" ht="18" hidden="1">
      <c r="A230" s="17"/>
      <c r="B230" s="17"/>
      <c r="C230" s="17"/>
      <c r="D230" s="17"/>
      <c r="E230" s="17"/>
      <c r="F230" s="1"/>
      <c r="G230" s="17"/>
      <c r="H230" s="17"/>
    </row>
    <row r="231" spans="1:8" ht="18" hidden="1">
      <c r="A231" s="17"/>
      <c r="B231" s="17"/>
      <c r="C231" s="17"/>
      <c r="D231" s="17"/>
      <c r="E231" s="17"/>
      <c r="F231" s="1"/>
      <c r="G231" s="17"/>
      <c r="H231" s="17"/>
    </row>
    <row r="232" spans="1:8" ht="18" hidden="1">
      <c r="A232" s="17"/>
      <c r="B232" s="17"/>
      <c r="C232" s="17"/>
      <c r="D232" s="17"/>
      <c r="E232" s="17"/>
      <c r="F232" s="1"/>
      <c r="G232" s="17"/>
      <c r="H232" s="17"/>
    </row>
    <row r="233" spans="1:8" ht="18" hidden="1">
      <c r="A233" s="17"/>
      <c r="B233" s="17"/>
      <c r="C233" s="17"/>
      <c r="D233" s="17"/>
      <c r="E233" s="17"/>
      <c r="F233" s="1"/>
      <c r="G233" s="17"/>
      <c r="H233" s="17"/>
    </row>
    <row r="234" spans="1:8" ht="18" hidden="1">
      <c r="A234" s="17"/>
      <c r="B234" s="17"/>
      <c r="C234" s="17"/>
      <c r="D234" s="17"/>
      <c r="E234" s="17"/>
      <c r="F234" s="1"/>
      <c r="G234" s="17"/>
      <c r="H234" s="17"/>
    </row>
    <row r="235" spans="1:8" hidden="1"/>
    <row r="236" spans="1:8" hidden="1"/>
    <row r="237" spans="1:8" hidden="1"/>
    <row r="238" spans="1:8" hidden="1"/>
    <row r="239" spans="1:8" hidden="1"/>
    <row r="240" spans="1:8" hidden="1"/>
    <row r="242" spans="1:8" ht="15.6">
      <c r="A242" s="3" t="s">
        <v>0</v>
      </c>
      <c r="B242" s="3"/>
    </row>
    <row r="243" spans="1:8" s="34" customFormat="1" ht="16.8" customHeight="1">
      <c r="A243" s="124" t="s">
        <v>56</v>
      </c>
      <c r="B243" s="124"/>
      <c r="C243" s="124"/>
      <c r="D243" s="124"/>
      <c r="E243" s="124"/>
      <c r="F243" s="124"/>
      <c r="G243" s="124"/>
      <c r="H243" s="124"/>
    </row>
    <row r="244" spans="1:8" s="34" customFormat="1" ht="16.8" customHeight="1">
      <c r="A244" s="33"/>
      <c r="B244" s="125" t="s">
        <v>66</v>
      </c>
      <c r="C244" s="125"/>
      <c r="D244" s="125"/>
      <c r="E244" s="125"/>
      <c r="F244" s="125"/>
      <c r="G244" s="125"/>
      <c r="H244" s="125"/>
    </row>
    <row r="245" spans="1:8" ht="15" customHeight="1">
      <c r="A245" s="4" t="s">
        <v>9</v>
      </c>
      <c r="B245" s="5" t="s">
        <v>10</v>
      </c>
      <c r="C245" s="6" t="s">
        <v>11</v>
      </c>
      <c r="D245" s="7" t="s">
        <v>12</v>
      </c>
      <c r="E245" s="22" t="s">
        <v>13</v>
      </c>
      <c r="F245" s="8" t="s">
        <v>3</v>
      </c>
      <c r="G245" s="4" t="s">
        <v>14</v>
      </c>
      <c r="H245" s="4" t="s">
        <v>15</v>
      </c>
    </row>
    <row r="246" spans="1:8" s="40" customFormat="1" ht="15" customHeight="1">
      <c r="A246" s="131" t="s">
        <v>67</v>
      </c>
      <c r="B246" s="35" t="s">
        <v>6</v>
      </c>
      <c r="C246" s="36">
        <f>E246/D246</f>
        <v>0.11974248927038626</v>
      </c>
      <c r="D246" s="20">
        <v>233</v>
      </c>
      <c r="E246" s="76">
        <v>27.9</v>
      </c>
      <c r="F246" s="37" t="s">
        <v>1</v>
      </c>
      <c r="G246" s="38">
        <v>21525</v>
      </c>
      <c r="H246" s="39">
        <f>E246*G246</f>
        <v>600547.5</v>
      </c>
    </row>
    <row r="247" spans="1:8" s="40" customFormat="1" ht="15" customHeight="1">
      <c r="A247" s="132"/>
      <c r="B247" s="20" t="s">
        <v>27</v>
      </c>
      <c r="C247" s="20">
        <f>E247/D247</f>
        <v>5.9227467811158799E-2</v>
      </c>
      <c r="D247" s="20">
        <v>233</v>
      </c>
      <c r="E247" s="67">
        <v>13.8</v>
      </c>
      <c r="F247" s="20" t="s">
        <v>1</v>
      </c>
      <c r="G247" s="42">
        <v>169560</v>
      </c>
      <c r="H247" s="43">
        <f>E247*G247</f>
        <v>2339928</v>
      </c>
    </row>
    <row r="248" spans="1:8" s="40" customFormat="1" ht="15" customHeight="1">
      <c r="A248" s="133"/>
      <c r="B248" s="20" t="s">
        <v>28</v>
      </c>
      <c r="C248" s="20">
        <f t="shared" ref="C248:C250" si="38">E248/D248</f>
        <v>0.5622317596566524</v>
      </c>
      <c r="D248" s="20">
        <v>233</v>
      </c>
      <c r="E248" s="67">
        <v>131</v>
      </c>
      <c r="F248" s="20" t="s">
        <v>1</v>
      </c>
      <c r="G248" s="42">
        <v>3456</v>
      </c>
      <c r="H248" s="43">
        <f t="shared" ref="H248:H253" si="39">E248*G248</f>
        <v>452736</v>
      </c>
    </row>
    <row r="249" spans="1:8" s="40" customFormat="1" ht="15" customHeight="1">
      <c r="A249" s="133"/>
      <c r="B249" s="20" t="s">
        <v>29</v>
      </c>
      <c r="C249" s="20">
        <f t="shared" si="38"/>
        <v>2.6180257510729613E-2</v>
      </c>
      <c r="D249" s="20">
        <v>233</v>
      </c>
      <c r="E249" s="67">
        <v>6.1</v>
      </c>
      <c r="F249" s="20" t="s">
        <v>1</v>
      </c>
      <c r="G249" s="42">
        <v>23100</v>
      </c>
      <c r="H249" s="43">
        <f t="shared" si="39"/>
        <v>140910</v>
      </c>
    </row>
    <row r="250" spans="1:8" s="40" customFormat="1" ht="15" customHeight="1">
      <c r="A250" s="133"/>
      <c r="B250" s="20" t="s">
        <v>52</v>
      </c>
      <c r="C250" s="51">
        <f t="shared" si="38"/>
        <v>4.2918454935622317E-3</v>
      </c>
      <c r="D250" s="20">
        <v>233</v>
      </c>
      <c r="E250" s="67">
        <v>1</v>
      </c>
      <c r="F250" s="20" t="s">
        <v>2</v>
      </c>
      <c r="G250" s="42">
        <v>141750</v>
      </c>
      <c r="H250" s="43">
        <f t="shared" si="39"/>
        <v>141750</v>
      </c>
    </row>
    <row r="251" spans="1:8" s="40" customFormat="1" ht="15" customHeight="1">
      <c r="A251" s="133"/>
      <c r="B251" s="20" t="s">
        <v>36</v>
      </c>
      <c r="C251" s="67"/>
      <c r="D251" s="20"/>
      <c r="E251" s="67">
        <v>0.1</v>
      </c>
      <c r="F251" s="20" t="s">
        <v>2</v>
      </c>
      <c r="G251" s="42">
        <v>36750</v>
      </c>
      <c r="H251" s="43">
        <f t="shared" si="39"/>
        <v>3675</v>
      </c>
    </row>
    <row r="252" spans="1:8" s="40" customFormat="1" ht="15" customHeight="1">
      <c r="A252" s="133"/>
      <c r="B252" s="66" t="s">
        <v>53</v>
      </c>
      <c r="C252" s="67"/>
      <c r="D252" s="70"/>
      <c r="E252" s="77">
        <v>7.7</v>
      </c>
      <c r="F252" s="20" t="s">
        <v>1</v>
      </c>
      <c r="G252" s="42">
        <v>18900</v>
      </c>
      <c r="H252" s="43">
        <f t="shared" si="39"/>
        <v>145530</v>
      </c>
    </row>
    <row r="253" spans="1:8" s="40" customFormat="1" ht="15" customHeight="1">
      <c r="A253" s="133"/>
      <c r="B253" s="20" t="s">
        <v>7</v>
      </c>
      <c r="C253" s="20"/>
      <c r="D253" s="20"/>
      <c r="E253" s="67">
        <v>0.1</v>
      </c>
      <c r="F253" s="20" t="s">
        <v>1</v>
      </c>
      <c r="G253" s="42">
        <v>57750</v>
      </c>
      <c r="H253" s="43">
        <f t="shared" si="39"/>
        <v>5775</v>
      </c>
    </row>
    <row r="254" spans="1:8" s="40" customFormat="1" ht="15" customHeight="1">
      <c r="A254" s="133"/>
      <c r="B254" s="44" t="s">
        <v>18</v>
      </c>
      <c r="C254" s="44"/>
      <c r="D254" s="44"/>
      <c r="E254" s="45"/>
      <c r="F254" s="46"/>
      <c r="G254" s="44"/>
      <c r="H254" s="107">
        <f>130426-278</f>
        <v>130148</v>
      </c>
    </row>
    <row r="255" spans="1:8" s="55" customFormat="1" ht="22.2" customHeight="1">
      <c r="A255" s="134"/>
      <c r="B255" s="118"/>
      <c r="C255" s="118"/>
      <c r="D255" s="118"/>
      <c r="E255" s="119"/>
      <c r="F255" s="120"/>
      <c r="G255" s="118"/>
      <c r="H255" s="121">
        <f>SUM(H246:H254)</f>
        <v>3960999.5</v>
      </c>
    </row>
    <row r="256" spans="1:8" s="40" customFormat="1" ht="15" customHeight="1">
      <c r="A256" s="126" t="s">
        <v>68</v>
      </c>
      <c r="B256" s="37" t="s">
        <v>16</v>
      </c>
      <c r="C256" s="49">
        <f>E256/D256</f>
        <v>0.11982758620689656</v>
      </c>
      <c r="D256" s="63">
        <v>232</v>
      </c>
      <c r="E256" s="79" t="s">
        <v>44</v>
      </c>
      <c r="F256" s="64" t="s">
        <v>1</v>
      </c>
      <c r="G256" s="50">
        <v>21525</v>
      </c>
      <c r="H256" s="65">
        <f>E256*G256</f>
        <v>598395</v>
      </c>
    </row>
    <row r="257" spans="1:8" s="40" customFormat="1" ht="15" customHeight="1">
      <c r="A257" s="127"/>
      <c r="B257" s="66" t="s">
        <v>33</v>
      </c>
      <c r="C257" s="51">
        <f>E257/D257</f>
        <v>5.3017241379310347E-2</v>
      </c>
      <c r="D257" s="68">
        <v>232</v>
      </c>
      <c r="E257" s="80" t="s">
        <v>64</v>
      </c>
      <c r="F257" s="20" t="s">
        <v>1</v>
      </c>
      <c r="G257" s="69">
        <v>178200</v>
      </c>
      <c r="H257" s="43">
        <f t="shared" ref="H257:H262" si="40">E257*G257</f>
        <v>2191860</v>
      </c>
    </row>
    <row r="258" spans="1:8" s="40" customFormat="1" ht="15" customHeight="1">
      <c r="A258" s="127"/>
      <c r="B258" s="66" t="s">
        <v>34</v>
      </c>
      <c r="C258" s="51">
        <f t="shared" ref="C258:C260" si="41">E258/D258</f>
        <v>3.4482758620689655E-2</v>
      </c>
      <c r="D258" s="68">
        <v>232</v>
      </c>
      <c r="E258" s="80" t="s">
        <v>17</v>
      </c>
      <c r="F258" s="20" t="s">
        <v>1</v>
      </c>
      <c r="G258" s="69">
        <v>89250</v>
      </c>
      <c r="H258" s="43">
        <f t="shared" si="40"/>
        <v>714000</v>
      </c>
    </row>
    <row r="259" spans="1:8" s="40" customFormat="1" ht="15" customHeight="1">
      <c r="A259" s="127"/>
      <c r="B259" s="20" t="s">
        <v>52</v>
      </c>
      <c r="C259" s="51">
        <f t="shared" si="41"/>
        <v>4.3103448275862068E-3</v>
      </c>
      <c r="D259" s="68">
        <v>232</v>
      </c>
      <c r="E259" s="67">
        <v>1</v>
      </c>
      <c r="F259" s="20" t="s">
        <v>2</v>
      </c>
      <c r="G259" s="42">
        <v>137550</v>
      </c>
      <c r="H259" s="43">
        <f t="shared" si="40"/>
        <v>137550</v>
      </c>
    </row>
    <row r="260" spans="1:8" s="40" customFormat="1" ht="15" customHeight="1">
      <c r="A260" s="127"/>
      <c r="B260" s="20" t="s">
        <v>36</v>
      </c>
      <c r="C260" s="67">
        <f t="shared" si="41"/>
        <v>4.3103448275862074E-4</v>
      </c>
      <c r="D260" s="68">
        <v>232</v>
      </c>
      <c r="E260" s="67">
        <v>0.1</v>
      </c>
      <c r="F260" s="20" t="s">
        <v>2</v>
      </c>
      <c r="G260" s="42">
        <v>36750</v>
      </c>
      <c r="H260" s="43">
        <f t="shared" si="40"/>
        <v>3675</v>
      </c>
    </row>
    <row r="261" spans="1:8" s="40" customFormat="1" ht="15" customHeight="1">
      <c r="A261" s="127"/>
      <c r="B261" s="66" t="s">
        <v>50</v>
      </c>
      <c r="C261" s="67"/>
      <c r="D261" s="70"/>
      <c r="E261" s="77">
        <v>6.7</v>
      </c>
      <c r="F261" s="20" t="s">
        <v>1</v>
      </c>
      <c r="G261" s="42">
        <v>24150</v>
      </c>
      <c r="H261" s="43">
        <f t="shared" si="40"/>
        <v>161805</v>
      </c>
    </row>
    <row r="262" spans="1:8" s="40" customFormat="1" ht="15" customHeight="1">
      <c r="A262" s="127"/>
      <c r="B262" s="20" t="s">
        <v>37</v>
      </c>
      <c r="C262" s="54"/>
      <c r="D262" s="20"/>
      <c r="E262" s="41" t="s">
        <v>31</v>
      </c>
      <c r="F262" s="20" t="s">
        <v>1</v>
      </c>
      <c r="G262" s="42">
        <v>57750</v>
      </c>
      <c r="H262" s="43">
        <f t="shared" si="40"/>
        <v>5775</v>
      </c>
    </row>
    <row r="263" spans="1:8" s="40" customFormat="1" ht="15" customHeight="1">
      <c r="A263" s="128"/>
      <c r="B263" s="71" t="s">
        <v>18</v>
      </c>
      <c r="C263" s="54"/>
      <c r="D263" s="72"/>
      <c r="E263" s="73"/>
      <c r="F263" s="68" t="s">
        <v>1</v>
      </c>
      <c r="G263" s="42"/>
      <c r="H263" s="47">
        <f>130426+514</f>
        <v>130940</v>
      </c>
    </row>
    <row r="264" spans="1:8" s="55" customFormat="1" ht="18.600000000000001" customHeight="1">
      <c r="A264" s="56"/>
      <c r="B264" s="57"/>
      <c r="C264" s="58"/>
      <c r="D264" s="58"/>
      <c r="E264" s="59"/>
      <c r="F264" s="60"/>
      <c r="G264" s="57"/>
      <c r="H264" s="61">
        <f>SUM(H256:H263)</f>
        <v>3944000</v>
      </c>
    </row>
    <row r="265" spans="1:8" s="90" customFormat="1" ht="15" customHeight="1">
      <c r="A265" s="91"/>
      <c r="B265" s="9" t="s">
        <v>16</v>
      </c>
      <c r="C265" s="51">
        <f t="shared" ref="C265:C267" si="42">E265/D265</f>
        <v>1.2636363636363637</v>
      </c>
      <c r="D265" s="12">
        <v>22</v>
      </c>
      <c r="E265" s="110" t="s">
        <v>44</v>
      </c>
      <c r="F265" s="9" t="s">
        <v>1</v>
      </c>
      <c r="G265" s="10">
        <v>21525</v>
      </c>
      <c r="H265" s="11">
        <f>E265*G265</f>
        <v>598395</v>
      </c>
    </row>
    <row r="266" spans="1:8" s="90" customFormat="1" ht="15" customHeight="1">
      <c r="A266" s="135" t="s">
        <v>69</v>
      </c>
      <c r="B266" s="20" t="s">
        <v>42</v>
      </c>
      <c r="C266" s="51">
        <f t="shared" si="42"/>
        <v>7.2413793103448282E-2</v>
      </c>
      <c r="D266" s="20">
        <v>232</v>
      </c>
      <c r="E266" s="21">
        <v>16.8</v>
      </c>
      <c r="F266" s="20" t="s">
        <v>1</v>
      </c>
      <c r="G266" s="42">
        <v>140700</v>
      </c>
      <c r="H266" s="43">
        <f>E266*G266-1892</f>
        <v>2361868</v>
      </c>
    </row>
    <row r="267" spans="1:8" s="90" customFormat="1" ht="19.2" customHeight="1">
      <c r="A267" s="135"/>
      <c r="B267" s="20" t="s">
        <v>25</v>
      </c>
      <c r="C267" s="53">
        <f t="shared" si="42"/>
        <v>3.017241379310345E-2</v>
      </c>
      <c r="D267" s="20">
        <v>232</v>
      </c>
      <c r="E267" s="111" t="s">
        <v>47</v>
      </c>
      <c r="F267" s="20" t="s">
        <v>1</v>
      </c>
      <c r="G267" s="42">
        <v>67200</v>
      </c>
      <c r="H267" s="43">
        <f>E267*G267</f>
        <v>470400</v>
      </c>
    </row>
    <row r="268" spans="1:8" s="90" customFormat="1" ht="15" customHeight="1">
      <c r="A268" s="135"/>
      <c r="B268" s="12" t="s">
        <v>29</v>
      </c>
      <c r="C268" s="12"/>
      <c r="D268" s="12">
        <v>232</v>
      </c>
      <c r="E268" s="81">
        <v>2.2000000000000002</v>
      </c>
      <c r="F268" s="12" t="s">
        <v>1</v>
      </c>
      <c r="G268" s="14">
        <v>21000</v>
      </c>
      <c r="H268" s="14">
        <f>E268*G268</f>
        <v>46200.000000000007</v>
      </c>
    </row>
    <row r="269" spans="1:8" s="90" customFormat="1" ht="15" customHeight="1">
      <c r="A269" s="135"/>
      <c r="B269" s="12" t="s">
        <v>30</v>
      </c>
      <c r="C269" s="12"/>
      <c r="D269" s="12">
        <v>232</v>
      </c>
      <c r="E269" s="81">
        <v>1</v>
      </c>
      <c r="F269" s="12" t="s">
        <v>1</v>
      </c>
      <c r="G269" s="14">
        <v>164850</v>
      </c>
      <c r="H269" s="14">
        <f t="shared" ref="H269:H273" si="43">E269*G269</f>
        <v>164850</v>
      </c>
    </row>
    <row r="270" spans="1:8" s="90" customFormat="1" ht="15" customHeight="1">
      <c r="A270" s="135"/>
      <c r="B270" s="82" t="s">
        <v>59</v>
      </c>
      <c r="C270" s="101"/>
      <c r="D270" s="82"/>
      <c r="E270" s="102" t="s">
        <v>61</v>
      </c>
      <c r="F270" s="82" t="s">
        <v>60</v>
      </c>
      <c r="G270" s="99">
        <v>37800</v>
      </c>
      <c r="H270" s="100">
        <f>E270*G270</f>
        <v>75600</v>
      </c>
    </row>
    <row r="271" spans="1:8" s="90" customFormat="1" ht="15" customHeight="1">
      <c r="A271" s="135"/>
      <c r="B271" s="12" t="s">
        <v>8</v>
      </c>
      <c r="C271" s="12"/>
      <c r="D271" s="12"/>
      <c r="E271" s="122">
        <v>4.0999999999999996</v>
      </c>
      <c r="F271" s="12" t="s">
        <v>1</v>
      </c>
      <c r="G271" s="13">
        <v>21000</v>
      </c>
      <c r="H271" s="14">
        <f t="shared" si="43"/>
        <v>86099.999999999985</v>
      </c>
    </row>
    <row r="272" spans="1:8" s="90" customFormat="1" ht="15" customHeight="1">
      <c r="A272" s="135"/>
      <c r="B272" s="12" t="s">
        <v>7</v>
      </c>
      <c r="C272" s="12"/>
      <c r="D272" s="12"/>
      <c r="E272" s="111" t="s">
        <v>31</v>
      </c>
      <c r="F272" s="12" t="s">
        <v>1</v>
      </c>
      <c r="G272" s="42">
        <v>57750</v>
      </c>
      <c r="H272" s="43">
        <f t="shared" si="43"/>
        <v>5775</v>
      </c>
    </row>
    <row r="273" spans="1:8" s="90" customFormat="1" ht="15" customHeight="1">
      <c r="A273" s="135"/>
      <c r="B273" s="15" t="s">
        <v>26</v>
      </c>
      <c r="C273" s="19"/>
      <c r="D273" s="12"/>
      <c r="E273" s="112" t="s">
        <v>31</v>
      </c>
      <c r="F273" s="12" t="s">
        <v>1</v>
      </c>
      <c r="G273" s="42">
        <v>36750</v>
      </c>
      <c r="H273" s="43">
        <f t="shared" si="43"/>
        <v>3675</v>
      </c>
    </row>
    <row r="274" spans="1:8" s="90" customFormat="1" ht="15" customHeight="1">
      <c r="A274" s="92"/>
      <c r="B274" s="15" t="s">
        <v>18</v>
      </c>
      <c r="C274" s="15"/>
      <c r="D274" s="15"/>
      <c r="E274" s="24"/>
      <c r="F274" s="16"/>
      <c r="G274" s="15"/>
      <c r="H274" s="109">
        <f>130426+711</f>
        <v>131137</v>
      </c>
    </row>
    <row r="275" spans="1:8" s="48" customFormat="1" ht="20.399999999999999" customHeight="1">
      <c r="A275" s="84"/>
      <c r="B275" s="15"/>
      <c r="C275" s="15"/>
      <c r="D275" s="15"/>
      <c r="E275" s="24"/>
      <c r="F275" s="16"/>
      <c r="G275" s="15"/>
      <c r="H275" s="2">
        <f>SUM(H265:H274)</f>
        <v>3944000</v>
      </c>
    </row>
    <row r="276" spans="1:8" s="48" customFormat="1" ht="20.399999999999999" customHeight="1">
      <c r="A276" s="129" t="s">
        <v>70</v>
      </c>
      <c r="B276" s="35" t="s">
        <v>16</v>
      </c>
      <c r="C276" s="93">
        <f>E276/D276</f>
        <v>0.11982758620689656</v>
      </c>
      <c r="D276" s="82">
        <v>232</v>
      </c>
      <c r="E276" s="79" t="s">
        <v>44</v>
      </c>
      <c r="F276" s="94" t="s">
        <v>1</v>
      </c>
      <c r="G276" s="95">
        <v>21525</v>
      </c>
      <c r="H276" s="96">
        <f>E276*G276</f>
        <v>598395</v>
      </c>
    </row>
    <row r="277" spans="1:8" s="48" customFormat="1" ht="20.399999999999999" customHeight="1">
      <c r="A277" s="130"/>
      <c r="B277" s="94" t="s">
        <v>57</v>
      </c>
      <c r="C277" s="97">
        <f t="shared" ref="C277:C279" si="44">E277/D277</f>
        <v>7.8879310344827591E-2</v>
      </c>
      <c r="D277" s="82">
        <v>232</v>
      </c>
      <c r="E277" s="79" t="s">
        <v>65</v>
      </c>
      <c r="F277" s="82" t="s">
        <v>1</v>
      </c>
      <c r="G277" s="95">
        <v>129150</v>
      </c>
      <c r="H277" s="100">
        <f>G277*E277</f>
        <v>2363445</v>
      </c>
    </row>
    <row r="278" spans="1:8" s="48" customFormat="1" ht="20.399999999999999" customHeight="1">
      <c r="A278" s="130"/>
      <c r="B278" s="20" t="s">
        <v>52</v>
      </c>
      <c r="C278" s="51">
        <f t="shared" si="44"/>
        <v>4.3103448275862068E-3</v>
      </c>
      <c r="D278" s="68">
        <v>232</v>
      </c>
      <c r="E278" s="67">
        <v>1</v>
      </c>
      <c r="F278" s="20" t="s">
        <v>2</v>
      </c>
      <c r="G278" s="42">
        <v>137550</v>
      </c>
      <c r="H278" s="43">
        <f t="shared" ref="H278" si="45">E278*G278</f>
        <v>137550</v>
      </c>
    </row>
    <row r="279" spans="1:8" s="48" customFormat="1" ht="20.399999999999999" customHeight="1">
      <c r="A279" s="130"/>
      <c r="B279" s="82" t="s">
        <v>5</v>
      </c>
      <c r="C279" s="101">
        <f t="shared" si="44"/>
        <v>0.56465517241379315</v>
      </c>
      <c r="D279" s="82">
        <v>232</v>
      </c>
      <c r="E279" s="102" t="s">
        <v>58</v>
      </c>
      <c r="F279" s="82" t="s">
        <v>1</v>
      </c>
      <c r="G279" s="99">
        <v>3510</v>
      </c>
      <c r="H279" s="100">
        <f>E279*G279</f>
        <v>459810</v>
      </c>
    </row>
    <row r="280" spans="1:8" s="48" customFormat="1" ht="20.399999999999999" customHeight="1">
      <c r="A280" s="130"/>
      <c r="B280" s="82" t="s">
        <v>59</v>
      </c>
      <c r="C280" s="101"/>
      <c r="D280" s="82"/>
      <c r="E280" s="102" t="s">
        <v>61</v>
      </c>
      <c r="F280" s="82" t="s">
        <v>60</v>
      </c>
      <c r="G280" s="99">
        <v>37800</v>
      </c>
      <c r="H280" s="100">
        <f>E280*G280</f>
        <v>75600</v>
      </c>
    </row>
    <row r="281" spans="1:8" s="48" customFormat="1" ht="20.399999999999999" customHeight="1">
      <c r="A281" s="130"/>
      <c r="B281" s="82" t="s">
        <v>62</v>
      </c>
      <c r="C281" s="101"/>
      <c r="D281" s="82"/>
      <c r="E281" s="102" t="s">
        <v>19</v>
      </c>
      <c r="F281" s="82" t="s">
        <v>2</v>
      </c>
      <c r="G281" s="99">
        <v>44280</v>
      </c>
      <c r="H281" s="100">
        <f>E281*G281</f>
        <v>44280</v>
      </c>
    </row>
    <row r="282" spans="1:8" s="48" customFormat="1" ht="20.399999999999999" customHeight="1">
      <c r="A282" s="130"/>
      <c r="B282" s="82" t="s">
        <v>63</v>
      </c>
      <c r="C282" s="101"/>
      <c r="D282" s="82"/>
      <c r="E282" s="102" t="s">
        <v>72</v>
      </c>
      <c r="F282" s="82" t="s">
        <v>1</v>
      </c>
      <c r="G282" s="99">
        <v>24150</v>
      </c>
      <c r="H282" s="100">
        <f t="shared" ref="H282:H284" si="46">E282*G282</f>
        <v>125580</v>
      </c>
    </row>
    <row r="283" spans="1:8" s="48" customFormat="1" ht="20.399999999999999" customHeight="1">
      <c r="A283" s="130"/>
      <c r="B283" s="82" t="s">
        <v>26</v>
      </c>
      <c r="C283" s="97"/>
      <c r="D283" s="82"/>
      <c r="E283" s="102" t="s">
        <v>31</v>
      </c>
      <c r="F283" s="82" t="s">
        <v>2</v>
      </c>
      <c r="G283" s="42">
        <v>36750</v>
      </c>
      <c r="H283" s="43">
        <f t="shared" si="46"/>
        <v>3675</v>
      </c>
    </row>
    <row r="284" spans="1:8" s="48" customFormat="1" ht="20.399999999999999" customHeight="1">
      <c r="A284" s="113"/>
      <c r="B284" s="82" t="s">
        <v>7</v>
      </c>
      <c r="C284" s="83"/>
      <c r="D284" s="82"/>
      <c r="E284" s="103">
        <v>0.1</v>
      </c>
      <c r="F284" s="82" t="s">
        <v>1</v>
      </c>
      <c r="G284" s="42">
        <v>57750</v>
      </c>
      <c r="H284" s="43">
        <f t="shared" si="46"/>
        <v>5775</v>
      </c>
    </row>
    <row r="285" spans="1:8" s="48" customFormat="1" ht="20.399999999999999" customHeight="1">
      <c r="A285" s="113"/>
      <c r="B285" s="104" t="s">
        <v>18</v>
      </c>
      <c r="C285" s="104"/>
      <c r="D285" s="104"/>
      <c r="E285" s="105"/>
      <c r="F285" s="106"/>
      <c r="G285" s="104"/>
      <c r="H285" s="107">
        <f>130426-536</f>
        <v>129890</v>
      </c>
    </row>
    <row r="286" spans="1:8" s="48" customFormat="1" ht="20.399999999999999" customHeight="1">
      <c r="A286" s="84"/>
      <c r="B286" s="114"/>
      <c r="C286" s="85"/>
      <c r="D286" s="114"/>
      <c r="E286" s="115"/>
      <c r="F286" s="114"/>
      <c r="G286" s="116"/>
      <c r="H286" s="117">
        <f>SUM(H276:H285)</f>
        <v>3944000</v>
      </c>
    </row>
    <row r="287" spans="1:8" s="48" customFormat="1" ht="15" customHeight="1">
      <c r="A287" s="123" t="s">
        <v>71</v>
      </c>
      <c r="B287" s="37" t="s">
        <v>16</v>
      </c>
      <c r="C287" s="49">
        <f>E287/D287</f>
        <v>0.11982758620689656</v>
      </c>
      <c r="D287" s="20">
        <v>232</v>
      </c>
      <c r="E287" s="78" t="s">
        <v>44</v>
      </c>
      <c r="F287" s="37" t="s">
        <v>1</v>
      </c>
      <c r="G287" s="50">
        <v>21525</v>
      </c>
      <c r="H287" s="39">
        <f>E287*G287</f>
        <v>598395</v>
      </c>
    </row>
    <row r="288" spans="1:8" s="48" customFormat="1" ht="15" customHeight="1">
      <c r="A288" s="123"/>
      <c r="B288" s="20" t="s">
        <v>42</v>
      </c>
      <c r="C288" s="51">
        <f t="shared" ref="C288:C289" si="47">E288/D288</f>
        <v>7.1120689655172417E-2</v>
      </c>
      <c r="D288" s="20">
        <v>232</v>
      </c>
      <c r="E288" s="52">
        <v>16.5</v>
      </c>
      <c r="F288" s="20" t="s">
        <v>1</v>
      </c>
      <c r="G288" s="42">
        <v>140700</v>
      </c>
      <c r="H288" s="43">
        <f>E288*G288-1892</f>
        <v>2319658</v>
      </c>
    </row>
    <row r="289" spans="1:8" s="48" customFormat="1" ht="15" customHeight="1">
      <c r="A289" s="123"/>
      <c r="B289" s="20" t="s">
        <v>28</v>
      </c>
      <c r="C289" s="53">
        <f t="shared" si="47"/>
        <v>0.56465517241379315</v>
      </c>
      <c r="D289" s="20">
        <v>232</v>
      </c>
      <c r="E289" s="41" t="s">
        <v>58</v>
      </c>
      <c r="F289" s="20" t="s">
        <v>1</v>
      </c>
      <c r="G289" s="42">
        <v>3456</v>
      </c>
      <c r="H289" s="43">
        <f>E289*G289</f>
        <v>452736</v>
      </c>
    </row>
    <row r="290" spans="1:8" s="48" customFormat="1" ht="15" customHeight="1">
      <c r="A290" s="123"/>
      <c r="B290" s="20" t="s">
        <v>38</v>
      </c>
      <c r="C290" s="53"/>
      <c r="D290" s="20">
        <v>232</v>
      </c>
      <c r="E290" s="41" t="s">
        <v>32</v>
      </c>
      <c r="F290" s="20" t="s">
        <v>1</v>
      </c>
      <c r="G290" s="42">
        <v>78750</v>
      </c>
      <c r="H290" s="43">
        <f t="shared" ref="H290:H294" si="48">E290*G290</f>
        <v>236250</v>
      </c>
    </row>
    <row r="291" spans="1:8" s="48" customFormat="1" ht="15" customHeight="1">
      <c r="A291" s="108"/>
      <c r="B291" s="20" t="s">
        <v>39</v>
      </c>
      <c r="C291" s="53"/>
      <c r="D291" s="20">
        <v>232</v>
      </c>
      <c r="E291" s="41" t="s">
        <v>35</v>
      </c>
      <c r="F291" s="20" t="s">
        <v>2</v>
      </c>
      <c r="G291" s="42">
        <v>18900</v>
      </c>
      <c r="H291" s="43">
        <f t="shared" si="48"/>
        <v>190890</v>
      </c>
    </row>
    <row r="292" spans="1:8" s="48" customFormat="1" ht="15" customHeight="1">
      <c r="A292" s="108"/>
      <c r="B292" s="20" t="s">
        <v>40</v>
      </c>
      <c r="C292" s="20"/>
      <c r="D292" s="20">
        <v>232</v>
      </c>
      <c r="E292" s="41" t="s">
        <v>31</v>
      </c>
      <c r="F292" s="20" t="s">
        <v>1</v>
      </c>
      <c r="G292" s="42">
        <v>63000</v>
      </c>
      <c r="H292" s="43">
        <f t="shared" si="48"/>
        <v>6300</v>
      </c>
    </row>
    <row r="293" spans="1:8" s="48" customFormat="1" ht="15" customHeight="1">
      <c r="A293" s="108"/>
      <c r="B293" s="20" t="s">
        <v>37</v>
      </c>
      <c r="C293" s="54"/>
      <c r="D293" s="20">
        <v>232</v>
      </c>
      <c r="E293" s="41" t="s">
        <v>31</v>
      </c>
      <c r="F293" s="20" t="s">
        <v>1</v>
      </c>
      <c r="G293" s="42">
        <v>57750</v>
      </c>
      <c r="H293" s="43">
        <f t="shared" si="48"/>
        <v>5775</v>
      </c>
    </row>
    <row r="294" spans="1:8" s="48" customFormat="1" ht="15" customHeight="1">
      <c r="A294" s="108"/>
      <c r="B294" s="82" t="s">
        <v>26</v>
      </c>
      <c r="C294" s="97"/>
      <c r="D294" s="82"/>
      <c r="E294" s="102" t="s">
        <v>31</v>
      </c>
      <c r="F294" s="82" t="s">
        <v>2</v>
      </c>
      <c r="G294" s="42">
        <v>36750</v>
      </c>
      <c r="H294" s="43">
        <f t="shared" si="48"/>
        <v>3675</v>
      </c>
    </row>
    <row r="295" spans="1:8" s="48" customFormat="1" ht="15" customHeight="1">
      <c r="A295" s="108"/>
      <c r="B295" s="44" t="s">
        <v>18</v>
      </c>
      <c r="C295" s="44"/>
      <c r="D295" s="20">
        <v>232</v>
      </c>
      <c r="E295" s="45"/>
      <c r="F295" s="46"/>
      <c r="G295" s="44"/>
      <c r="H295" s="47">
        <f>130426-105</f>
        <v>130321</v>
      </c>
    </row>
    <row r="296" spans="1:8" s="62" customFormat="1" ht="19.8" customHeight="1">
      <c r="A296" s="86"/>
      <c r="B296" s="75"/>
      <c r="C296" s="75"/>
      <c r="D296" s="75"/>
      <c r="E296" s="87"/>
      <c r="F296" s="88"/>
      <c r="G296" s="75"/>
      <c r="H296" s="89">
        <f>SUM(H287:H295)</f>
        <v>3944000</v>
      </c>
    </row>
    <row r="297" spans="1:8">
      <c r="A297" s="31"/>
      <c r="B297" s="31"/>
      <c r="C297" s="31"/>
      <c r="D297" s="31"/>
      <c r="E297" s="32"/>
    </row>
    <row r="298" spans="1:8" ht="18">
      <c r="A298" s="124" t="s">
        <v>20</v>
      </c>
      <c r="B298" s="124"/>
      <c r="C298" s="124" t="s">
        <v>21</v>
      </c>
      <c r="D298" s="124"/>
      <c r="E298" s="124"/>
      <c r="F298" s="1"/>
      <c r="G298" s="124" t="s">
        <v>22</v>
      </c>
      <c r="H298" s="124"/>
    </row>
    <row r="299" spans="1:8" ht="18">
      <c r="A299" s="17"/>
      <c r="B299" s="17"/>
      <c r="C299" s="17"/>
      <c r="D299" s="17"/>
      <c r="E299" s="17"/>
      <c r="F299" s="1"/>
      <c r="G299" s="17"/>
      <c r="H299" s="17"/>
    </row>
    <row r="300" spans="1:8" ht="18">
      <c r="A300" s="17"/>
      <c r="B300" s="17"/>
      <c r="C300" s="17"/>
      <c r="D300" s="17"/>
      <c r="E300" s="17"/>
      <c r="F300" s="1"/>
      <c r="G300" s="17"/>
      <c r="H300" s="17"/>
    </row>
    <row r="301" spans="1:8" ht="18">
      <c r="A301" s="17"/>
      <c r="B301" s="17"/>
      <c r="C301" s="17"/>
      <c r="D301" s="17"/>
      <c r="E301" s="17"/>
      <c r="F301" s="1"/>
      <c r="G301" s="17"/>
      <c r="H301" s="17"/>
    </row>
    <row r="302" spans="1:8" ht="18">
      <c r="A302" s="17"/>
      <c r="B302" s="17"/>
      <c r="C302" s="17"/>
      <c r="D302" s="17"/>
      <c r="E302" s="17"/>
      <c r="F302" s="1"/>
      <c r="G302" s="17"/>
      <c r="H302" s="17"/>
    </row>
    <row r="303" spans="1:8" ht="18">
      <c r="A303" s="17"/>
      <c r="B303" s="17"/>
      <c r="C303" s="17"/>
      <c r="D303" s="17"/>
      <c r="E303" s="17"/>
      <c r="F303" s="1"/>
      <c r="G303" s="17"/>
      <c r="H303" s="17"/>
    </row>
    <row r="304" spans="1:8" ht="18">
      <c r="A304" s="17"/>
      <c r="B304" s="17"/>
      <c r="C304" s="17"/>
      <c r="D304" s="17"/>
      <c r="E304" s="17"/>
      <c r="F304" s="1"/>
      <c r="G304" s="17"/>
      <c r="H304" s="17"/>
    </row>
    <row r="305" spans="1:8" ht="18">
      <c r="A305" s="17"/>
      <c r="B305" s="17"/>
      <c r="C305" s="17"/>
      <c r="D305" s="17"/>
      <c r="E305" s="17"/>
      <c r="F305" s="1"/>
      <c r="G305" s="17"/>
      <c r="H305" s="17"/>
    </row>
    <row r="306" spans="1:8" ht="18">
      <c r="A306" s="17"/>
      <c r="B306" s="17"/>
      <c r="C306" s="17"/>
      <c r="D306" s="17"/>
      <c r="E306" s="17"/>
      <c r="F306" s="1"/>
      <c r="G306" s="17"/>
      <c r="H306" s="17"/>
    </row>
    <row r="307" spans="1:8" ht="18">
      <c r="A307" s="17"/>
      <c r="B307" s="17"/>
      <c r="C307" s="17"/>
      <c r="D307" s="17"/>
      <c r="E307" s="17"/>
      <c r="F307" s="1"/>
      <c r="G307" s="17"/>
      <c r="H307" s="17"/>
    </row>
    <row r="308" spans="1:8" ht="18">
      <c r="A308" s="17"/>
      <c r="B308" s="17"/>
      <c r="C308" s="17"/>
      <c r="D308" s="17"/>
      <c r="E308" s="17"/>
      <c r="F308" s="1"/>
      <c r="G308" s="17"/>
      <c r="H308" s="17"/>
    </row>
    <row r="309" spans="1:8" ht="18">
      <c r="A309" s="17"/>
      <c r="B309" s="17"/>
      <c r="C309" s="17"/>
      <c r="D309" s="17"/>
      <c r="E309" s="17"/>
      <c r="F309" s="1"/>
      <c r="G309" s="17"/>
      <c r="H309" s="17"/>
    </row>
    <row r="310" spans="1:8" ht="18">
      <c r="A310" s="17"/>
      <c r="B310" s="17"/>
      <c r="C310" s="17"/>
      <c r="D310" s="17"/>
      <c r="E310" s="17"/>
      <c r="F310" s="1"/>
      <c r="G310" s="17"/>
      <c r="H310" s="17"/>
    </row>
    <row r="311" spans="1:8" ht="18">
      <c r="A311" s="17"/>
      <c r="B311" s="17"/>
      <c r="C311" s="17"/>
      <c r="D311" s="17"/>
      <c r="E311" s="17"/>
      <c r="F311" s="1"/>
      <c r="G311" s="17"/>
      <c r="H311" s="17"/>
    </row>
    <row r="312" spans="1:8" ht="18">
      <c r="A312" s="17"/>
      <c r="B312" s="17"/>
      <c r="C312" s="17"/>
      <c r="D312" s="17"/>
      <c r="E312" s="17"/>
      <c r="F312" s="1"/>
      <c r="G312" s="17"/>
      <c r="H312" s="17"/>
    </row>
    <row r="313" spans="1:8" ht="18">
      <c r="A313" s="17"/>
      <c r="B313" s="17"/>
      <c r="C313" s="17"/>
      <c r="D313" s="17"/>
      <c r="E313" s="17"/>
      <c r="F313" s="1"/>
      <c r="G313" s="17"/>
      <c r="H313" s="17"/>
    </row>
    <row r="314" spans="1:8" ht="18">
      <c r="A314" s="17"/>
      <c r="B314" s="17"/>
      <c r="C314" s="17"/>
      <c r="D314" s="17"/>
      <c r="E314" s="17"/>
      <c r="F314" s="1"/>
      <c r="G314" s="17"/>
      <c r="H314" s="17"/>
    </row>
    <row r="315" spans="1:8" ht="18">
      <c r="A315" s="17"/>
      <c r="B315" s="17"/>
      <c r="C315" s="17"/>
      <c r="D315" s="17"/>
      <c r="E315" s="17"/>
      <c r="F315" s="1"/>
      <c r="G315" s="17"/>
      <c r="H315" s="17"/>
    </row>
    <row r="316" spans="1:8" ht="18">
      <c r="A316" s="17"/>
      <c r="B316" s="17"/>
      <c r="C316" s="17"/>
      <c r="D316" s="17"/>
      <c r="E316" s="17"/>
      <c r="F316" s="1"/>
      <c r="G316" s="17"/>
      <c r="H316" s="17"/>
    </row>
    <row r="317" spans="1:8" ht="18">
      <c r="A317" s="17"/>
      <c r="B317" s="17"/>
      <c r="C317" s="17"/>
      <c r="D317" s="17"/>
      <c r="E317" s="17"/>
      <c r="F317" s="1"/>
      <c r="G317" s="17"/>
      <c r="H317" s="17"/>
    </row>
    <row r="318" spans="1:8" ht="18">
      <c r="A318" s="17"/>
      <c r="B318" s="17"/>
      <c r="C318" s="17"/>
      <c r="D318" s="17"/>
      <c r="E318" s="17"/>
      <c r="F318" s="1"/>
      <c r="G318" s="17"/>
      <c r="H318" s="17"/>
    </row>
    <row r="319" spans="1:8" ht="18">
      <c r="A319" s="17"/>
      <c r="B319" s="17"/>
      <c r="C319" s="17"/>
      <c r="D319" s="17"/>
      <c r="E319" s="17"/>
      <c r="F319" s="1"/>
      <c r="G319" s="17"/>
      <c r="H319" s="17"/>
    </row>
    <row r="320" spans="1:8" ht="18">
      <c r="A320" s="17"/>
      <c r="B320" s="17"/>
      <c r="C320" s="17"/>
      <c r="D320" s="17"/>
      <c r="E320" s="17"/>
      <c r="F320" s="1"/>
      <c r="G320" s="17"/>
      <c r="H320" s="17"/>
    </row>
    <row r="321" spans="1:8" ht="18">
      <c r="A321" s="17"/>
      <c r="B321" s="17"/>
      <c r="C321" s="17"/>
      <c r="D321" s="17"/>
      <c r="E321" s="17"/>
      <c r="F321" s="1"/>
      <c r="G321" s="17"/>
      <c r="H321" s="17"/>
    </row>
    <row r="322" spans="1:8" ht="18">
      <c r="A322" s="17"/>
      <c r="B322" s="17"/>
      <c r="C322" s="17"/>
      <c r="D322" s="17"/>
      <c r="E322" s="17"/>
      <c r="F322" s="1"/>
      <c r="G322" s="17"/>
      <c r="H322" s="17"/>
    </row>
    <row r="323" spans="1:8" ht="18">
      <c r="A323" s="17"/>
      <c r="B323" s="17"/>
      <c r="C323" s="17"/>
      <c r="D323" s="17"/>
      <c r="E323" s="17"/>
      <c r="F323" s="1"/>
      <c r="G323" s="17"/>
      <c r="H323" s="17"/>
    </row>
    <row r="324" spans="1:8" ht="18">
      <c r="A324" s="17"/>
      <c r="B324" s="17"/>
      <c r="C324" s="17"/>
      <c r="D324" s="17"/>
      <c r="E324" s="17"/>
      <c r="F324" s="1"/>
      <c r="G324" s="17"/>
      <c r="H324" s="17"/>
    </row>
    <row r="325" spans="1:8" ht="18">
      <c r="A325" s="17"/>
      <c r="B325" s="17"/>
      <c r="C325" s="17"/>
      <c r="D325" s="17"/>
      <c r="E325" s="17"/>
      <c r="F325" s="1"/>
      <c r="G325" s="17"/>
      <c r="H325" s="17"/>
    </row>
  </sheetData>
  <mergeCells count="43">
    <mergeCell ref="B18:H18"/>
    <mergeCell ref="A2:H2"/>
    <mergeCell ref="B3:H3"/>
    <mergeCell ref="A5:A14"/>
    <mergeCell ref="A17:H17"/>
    <mergeCell ref="A20:A29"/>
    <mergeCell ref="A30:A37"/>
    <mergeCell ref="A40:A48"/>
    <mergeCell ref="A50:A57"/>
    <mergeCell ref="A60:A63"/>
    <mergeCell ref="G143:H143"/>
    <mergeCell ref="C71:E71"/>
    <mergeCell ref="G71:H71"/>
    <mergeCell ref="A88:H88"/>
    <mergeCell ref="B89:H89"/>
    <mergeCell ref="A91:A101"/>
    <mergeCell ref="A102:A109"/>
    <mergeCell ref="A71:B71"/>
    <mergeCell ref="A112:A120"/>
    <mergeCell ref="A122:A129"/>
    <mergeCell ref="A132:A135"/>
    <mergeCell ref="A143:B143"/>
    <mergeCell ref="C143:E143"/>
    <mergeCell ref="B244:H244"/>
    <mergeCell ref="A160:H160"/>
    <mergeCell ref="B161:H161"/>
    <mergeCell ref="A163:A172"/>
    <mergeCell ref="A173:A181"/>
    <mergeCell ref="A184:A192"/>
    <mergeCell ref="A194:A201"/>
    <mergeCell ref="A204:A207"/>
    <mergeCell ref="A214:B214"/>
    <mergeCell ref="C214:E214"/>
    <mergeCell ref="G214:H214"/>
    <mergeCell ref="A243:H243"/>
    <mergeCell ref="C298:E298"/>
    <mergeCell ref="G298:H298"/>
    <mergeCell ref="A246:A255"/>
    <mergeCell ref="A256:A263"/>
    <mergeCell ref="A266:A273"/>
    <mergeCell ref="A276:A283"/>
    <mergeCell ref="A287:A290"/>
    <mergeCell ref="A298:B298"/>
  </mergeCells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 thuc pham T 03 2025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2025-04-16T00:44:12Z</dcterms:modified>
</cp:coreProperties>
</file>